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0305"/>
  </bookViews>
  <sheets>
    <sheet name="Rendicion Ctas" sheetId="1" r:id="rId1"/>
    <sheet name="Recaudación" sheetId="2" r:id="rId2"/>
    <sheet name="Avance Presupuesto" sheetId="3" r:id="rId3"/>
    <sheet name="G. Programable" sheetId="4" r:id="rId4"/>
    <sheet name="G. Operación" sheetId="5" r:id="rId5"/>
    <sheet name="Serv. Personales" sheetId="6" r:id="rId6"/>
    <sheet name="J.T." sheetId="7" r:id="rId7"/>
    <sheet name="T.J.A." sheetId="8" r:id="rId8"/>
  </sheets>
  <externalReferences>
    <externalReference r:id="rId9"/>
  </externalReferenc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76" i="8" l="1"/>
  <c r="AB75" i="8"/>
  <c r="AB74" i="8"/>
  <c r="AB76" i="8" s="1"/>
  <c r="AC76" i="8" s="1"/>
  <c r="AP67" i="8"/>
  <c r="AK67" i="8"/>
  <c r="AF67" i="8"/>
  <c r="AH34" i="8" s="1"/>
  <c r="AI34" i="8" s="1"/>
  <c r="Q36" i="8" s="1"/>
  <c r="AA67" i="8"/>
  <c r="AM59" i="8"/>
  <c r="AH59" i="8"/>
  <c r="AQ56" i="8"/>
  <c r="AR59" i="8" s="1"/>
  <c r="AL56" i="8"/>
  <c r="AG56" i="8"/>
  <c r="AB56" i="8"/>
  <c r="AC59" i="8" s="1"/>
  <c r="AR55" i="8"/>
  <c r="AS55" i="8" s="1"/>
  <c r="AN55" i="8"/>
  <c r="AM55" i="8"/>
  <c r="AH55" i="8"/>
  <c r="AI55" i="8" s="1"/>
  <c r="AD55" i="8"/>
  <c r="AC55" i="8"/>
  <c r="AR54" i="8"/>
  <c r="AS54" i="8" s="1"/>
  <c r="AN54" i="8"/>
  <c r="AM54" i="8"/>
  <c r="AH54" i="8"/>
  <c r="AI54" i="8" s="1"/>
  <c r="AD54" i="8"/>
  <c r="AC54" i="8"/>
  <c r="AR53" i="8"/>
  <c r="AS53" i="8" s="1"/>
  <c r="AN53" i="8"/>
  <c r="AM53" i="8"/>
  <c r="AH53" i="8"/>
  <c r="AI53" i="8" s="1"/>
  <c r="AD53" i="8"/>
  <c r="AC53" i="8"/>
  <c r="AR52" i="8"/>
  <c r="AS52" i="8" s="1"/>
  <c r="AN52" i="8"/>
  <c r="AM52" i="8"/>
  <c r="AH52" i="8"/>
  <c r="AI52" i="8" s="1"/>
  <c r="AD52" i="8"/>
  <c r="AC52" i="8"/>
  <c r="AR51" i="8"/>
  <c r="AS51" i="8" s="1"/>
  <c r="AN51" i="8"/>
  <c r="AM51" i="8"/>
  <c r="AH51" i="8"/>
  <c r="AI51" i="8" s="1"/>
  <c r="AD51" i="8"/>
  <c r="AC51" i="8"/>
  <c r="AR50" i="8"/>
  <c r="AS50" i="8" s="1"/>
  <c r="AN50" i="8"/>
  <c r="AM50" i="8"/>
  <c r="AH50" i="8"/>
  <c r="AI50" i="8" s="1"/>
  <c r="AD50" i="8"/>
  <c r="AC50" i="8"/>
  <c r="AR49" i="8"/>
  <c r="AS49" i="8" s="1"/>
  <c r="AN49" i="8"/>
  <c r="AN56" i="8" s="1"/>
  <c r="AM58" i="8" s="1"/>
  <c r="AN58" i="8" s="1"/>
  <c r="AM49" i="8"/>
  <c r="AH49" i="8"/>
  <c r="AI49" i="8" s="1"/>
  <c r="AI56" i="8" s="1"/>
  <c r="AH58" i="8" s="1"/>
  <c r="AI58" i="8" s="1"/>
  <c r="AD49" i="8"/>
  <c r="AD56" i="8" s="1"/>
  <c r="AC58" i="8" s="1"/>
  <c r="AC49" i="8"/>
  <c r="R45" i="8"/>
  <c r="Q45" i="8"/>
  <c r="S44" i="8"/>
  <c r="R44" i="8"/>
  <c r="Q44" i="8"/>
  <c r="T43" i="8" s="1"/>
  <c r="P44" i="8"/>
  <c r="AV43" i="8"/>
  <c r="AU43" i="8"/>
  <c r="AW43" i="8" s="1"/>
  <c r="AT43" i="8"/>
  <c r="S45" i="8" s="1"/>
  <c r="AN43" i="8"/>
  <c r="AI43" i="8"/>
  <c r="AD43" i="8"/>
  <c r="P45" i="8" s="1"/>
  <c r="U43" i="8" s="1"/>
  <c r="W43" i="8" s="1"/>
  <c r="S42" i="8"/>
  <c r="P42" i="8"/>
  <c r="S41" i="8"/>
  <c r="R41" i="8"/>
  <c r="Q41" i="8"/>
  <c r="P41" i="8"/>
  <c r="T40" i="8" s="1"/>
  <c r="AW40" i="8"/>
  <c r="AV40" i="8"/>
  <c r="AU40" i="8"/>
  <c r="AT40" i="8"/>
  <c r="AN40" i="8"/>
  <c r="R42" i="8" s="1"/>
  <c r="AI40" i="8"/>
  <c r="Q42" i="8" s="1"/>
  <c r="AD40" i="8"/>
  <c r="U40" i="8"/>
  <c r="W40" i="8" s="1"/>
  <c r="R39" i="8"/>
  <c r="Q39" i="8"/>
  <c r="S38" i="8"/>
  <c r="R38" i="8"/>
  <c r="Q38" i="8"/>
  <c r="T37" i="8" s="1"/>
  <c r="P38" i="8"/>
  <c r="AV37" i="8"/>
  <c r="AU37" i="8"/>
  <c r="AW37" i="8" s="1"/>
  <c r="AT37" i="8"/>
  <c r="S39" i="8" s="1"/>
  <c r="AN37" i="8"/>
  <c r="AI37" i="8"/>
  <c r="AD37" i="8"/>
  <c r="P39" i="8" s="1"/>
  <c r="U37" i="8" s="1"/>
  <c r="W37" i="8" s="1"/>
  <c r="S36" i="8"/>
  <c r="S35" i="8"/>
  <c r="T34" i="8" s="1"/>
  <c r="R35" i="8"/>
  <c r="Q35" i="8"/>
  <c r="P35" i="8"/>
  <c r="AU34" i="8"/>
  <c r="AT34" i="8"/>
  <c r="AN34" i="8"/>
  <c r="R36" i="8" s="1"/>
  <c r="AC34" i="8"/>
  <c r="AV34" i="8" s="1"/>
  <c r="AW34" i="8" s="1"/>
  <c r="S33" i="8"/>
  <c r="S32" i="8"/>
  <c r="R32" i="8"/>
  <c r="Q32" i="8"/>
  <c r="AV31" i="8"/>
  <c r="AT31" i="8"/>
  <c r="AN31" i="8"/>
  <c r="R33" i="8" s="1"/>
  <c r="AI31" i="8"/>
  <c r="Q33" i="8" s="1"/>
  <c r="AA31" i="8"/>
  <c r="P32" i="8" s="1"/>
  <c r="T31" i="8" s="1"/>
  <c r="S29" i="8"/>
  <c r="R29" i="8"/>
  <c r="AV28" i="8"/>
  <c r="AT28" i="8"/>
  <c r="AN28" i="8"/>
  <c r="AI28" i="8"/>
  <c r="Q29" i="8" s="1"/>
  <c r="R27" i="8"/>
  <c r="Q27" i="8"/>
  <c r="S26" i="8"/>
  <c r="R26" i="8"/>
  <c r="Q26" i="8"/>
  <c r="T25" i="8" s="1"/>
  <c r="P26" i="8"/>
  <c r="AV25" i="8"/>
  <c r="AU25" i="8"/>
  <c r="AW25" i="8" s="1"/>
  <c r="AT25" i="8"/>
  <c r="S27" i="8" s="1"/>
  <c r="AN25" i="8"/>
  <c r="AI25" i="8"/>
  <c r="AD25" i="8"/>
  <c r="P27" i="8" s="1"/>
  <c r="U25" i="8" s="1"/>
  <c r="W25" i="8" s="1"/>
  <c r="S24" i="8"/>
  <c r="R24" i="8"/>
  <c r="R23" i="8"/>
  <c r="Q23" i="8"/>
  <c r="AV22" i="8"/>
  <c r="AU22" i="8"/>
  <c r="AW22" i="8" s="1"/>
  <c r="AT22" i="8"/>
  <c r="AN22" i="8"/>
  <c r="AI22" i="8"/>
  <c r="Q24" i="8" s="1"/>
  <c r="AD22" i="8"/>
  <c r="P24" i="8" s="1"/>
  <c r="U22" i="8" s="1"/>
  <c r="W22" i="8" s="1"/>
  <c r="AT19" i="8"/>
  <c r="AR19" i="8"/>
  <c r="AL19" i="8"/>
  <c r="AN19" i="8" s="1"/>
  <c r="AI19" i="8"/>
  <c r="AG19" i="8"/>
  <c r="AB19" i="8"/>
  <c r="AD19" i="8" s="1"/>
  <c r="P21" i="8" s="1"/>
  <c r="U19" i="8" s="1"/>
  <c r="W19" i="8" s="1"/>
  <c r="T19" i="8"/>
  <c r="AT16" i="8"/>
  <c r="AR16" i="8"/>
  <c r="AL16" i="8"/>
  <c r="AN16" i="8" s="1"/>
  <c r="R16" i="8" s="1"/>
  <c r="AI16" i="8"/>
  <c r="Q16" i="8" s="1"/>
  <c r="AG16" i="8"/>
  <c r="AB16" i="8"/>
  <c r="AD16" i="8" s="1"/>
  <c r="P18" i="8" s="1"/>
  <c r="U16" i="8" s="1"/>
  <c r="W16" i="8" s="1"/>
  <c r="T16" i="8"/>
  <c r="S16" i="8"/>
  <c r="AA28" i="8" l="1"/>
  <c r="AD58" i="8"/>
  <c r="AS56" i="8"/>
  <c r="AR58" i="8" s="1"/>
  <c r="AS58" i="8" s="1"/>
  <c r="T22" i="8"/>
  <c r="AD31" i="8"/>
  <c r="P33" i="8" s="1"/>
  <c r="U31" i="8" s="1"/>
  <c r="W31" i="8" s="1"/>
  <c r="AU31" i="8"/>
  <c r="AW31" i="8" s="1"/>
  <c r="AD34" i="8"/>
  <c r="P36" i="8" s="1"/>
  <c r="U34" i="8" s="1"/>
  <c r="W34" i="8" s="1"/>
  <c r="AU28" i="8" l="1"/>
  <c r="AW28" i="8" s="1"/>
  <c r="AD28" i="8"/>
  <c r="P29" i="8" s="1"/>
  <c r="T28" i="8" s="1"/>
  <c r="U28" i="8" s="1"/>
  <c r="W28" i="8" s="1"/>
  <c r="AI205" i="7" l="1"/>
  <c r="AI206" i="7" s="1"/>
  <c r="AI207" i="7" s="1"/>
  <c r="AH205" i="7"/>
  <c r="AE205" i="7"/>
  <c r="AD205" i="7"/>
  <c r="AC205" i="7"/>
  <c r="AB205" i="7"/>
  <c r="AB206" i="7" s="1"/>
  <c r="AA207" i="7" s="1"/>
  <c r="AA205" i="7"/>
  <c r="AG204" i="7"/>
  <c r="AG205" i="7" s="1"/>
  <c r="AF204" i="7"/>
  <c r="AF205" i="7" s="1"/>
  <c r="S194" i="7"/>
  <c r="R194" i="7"/>
  <c r="Q194" i="7"/>
  <c r="P194" i="7"/>
  <c r="AR193" i="7"/>
  <c r="AS193" i="7" s="1"/>
  <c r="U193" i="7" s="1"/>
  <c r="W193" i="7" s="1"/>
  <c r="AQ193" i="7"/>
  <c r="AO193" i="7"/>
  <c r="AK193" i="7"/>
  <c r="AG193" i="7"/>
  <c r="AC193" i="7"/>
  <c r="P195" i="7" s="1"/>
  <c r="T193" i="7"/>
  <c r="S191" i="7"/>
  <c r="R191" i="7"/>
  <c r="Q191" i="7"/>
  <c r="T190" i="7" s="1"/>
  <c r="P191" i="7"/>
  <c r="AR190" i="7"/>
  <c r="AQ190" i="7"/>
  <c r="AS190" i="7" s="1"/>
  <c r="U190" i="7" s="1"/>
  <c r="W190" i="7" s="1"/>
  <c r="AO190" i="7"/>
  <c r="AK190" i="7"/>
  <c r="AG190" i="7"/>
  <c r="AC190" i="7"/>
  <c r="P192" i="7" s="1"/>
  <c r="P189" i="7"/>
  <c r="S188" i="7"/>
  <c r="R188" i="7"/>
  <c r="Q188" i="7"/>
  <c r="P188" i="7"/>
  <c r="T187" i="7" s="1"/>
  <c r="AR187" i="7"/>
  <c r="AQ187" i="7"/>
  <c r="AS187" i="7" s="1"/>
  <c r="U187" i="7" s="1"/>
  <c r="AO187" i="7"/>
  <c r="AK187" i="7"/>
  <c r="AG187" i="7"/>
  <c r="AC187" i="7"/>
  <c r="W187" i="7"/>
  <c r="P186" i="7"/>
  <c r="S185" i="7"/>
  <c r="R185" i="7"/>
  <c r="Q185" i="7"/>
  <c r="P185" i="7"/>
  <c r="AS184" i="7"/>
  <c r="U184" i="7" s="1"/>
  <c r="W184" i="7" s="1"/>
  <c r="AR184" i="7"/>
  <c r="AQ184" i="7"/>
  <c r="AO184" i="7"/>
  <c r="AK184" i="7"/>
  <c r="AG184" i="7"/>
  <c r="AC184" i="7"/>
  <c r="S182" i="7"/>
  <c r="R182" i="7"/>
  <c r="T181" i="7" s="1"/>
  <c r="Q182" i="7"/>
  <c r="P182" i="7"/>
  <c r="AR181" i="7"/>
  <c r="AS181" i="7" s="1"/>
  <c r="U181" i="7" s="1"/>
  <c r="W181" i="7" s="1"/>
  <c r="AQ181" i="7"/>
  <c r="AO181" i="7"/>
  <c r="AK181" i="7"/>
  <c r="AG181" i="7"/>
  <c r="AC181" i="7"/>
  <c r="P183" i="7" s="1"/>
  <c r="S179" i="7"/>
  <c r="R179" i="7"/>
  <c r="T178" i="7" s="1"/>
  <c r="Q179" i="7"/>
  <c r="P179" i="7"/>
  <c r="AR178" i="7"/>
  <c r="AQ178" i="7"/>
  <c r="AS178" i="7" s="1"/>
  <c r="U178" i="7" s="1"/>
  <c r="W178" i="7" s="1"/>
  <c r="AO178" i="7"/>
  <c r="AK178" i="7"/>
  <c r="AG178" i="7"/>
  <c r="AC178" i="7"/>
  <c r="P180" i="7" s="1"/>
  <c r="S176" i="7"/>
  <c r="R176" i="7"/>
  <c r="Q176" i="7"/>
  <c r="P176" i="7"/>
  <c r="T175" i="7" s="1"/>
  <c r="AR175" i="7"/>
  <c r="AQ175" i="7"/>
  <c r="AS175" i="7" s="1"/>
  <c r="U175" i="7" s="1"/>
  <c r="W175" i="7" s="1"/>
  <c r="AO175" i="7"/>
  <c r="AK175" i="7"/>
  <c r="AG175" i="7"/>
  <c r="AC175" i="7"/>
  <c r="P177" i="7" s="1"/>
  <c r="P174" i="7"/>
  <c r="S173" i="7"/>
  <c r="R173" i="7"/>
  <c r="Q173" i="7"/>
  <c r="P173" i="7"/>
  <c r="AS172" i="7"/>
  <c r="AR172" i="7"/>
  <c r="AQ172" i="7"/>
  <c r="AO172" i="7"/>
  <c r="AK172" i="7"/>
  <c r="AG172" i="7"/>
  <c r="AC172" i="7"/>
  <c r="U172" i="7"/>
  <c r="W172" i="7" s="1"/>
  <c r="S170" i="7"/>
  <c r="R170" i="7"/>
  <c r="Q170" i="7"/>
  <c r="P170" i="7"/>
  <c r="AS169" i="7"/>
  <c r="U169" i="7" s="1"/>
  <c r="W169" i="7" s="1"/>
  <c r="AR169" i="7"/>
  <c r="AQ169" i="7"/>
  <c r="AO169" i="7"/>
  <c r="AK169" i="7"/>
  <c r="AG169" i="7"/>
  <c r="AC169" i="7"/>
  <c r="P171" i="7" s="1"/>
  <c r="T169" i="7"/>
  <c r="S167" i="7"/>
  <c r="R167" i="7"/>
  <c r="Q167" i="7"/>
  <c r="P167" i="7"/>
  <c r="AR166" i="7"/>
  <c r="AQ166" i="7"/>
  <c r="AS166" i="7" s="1"/>
  <c r="U166" i="7" s="1"/>
  <c r="W166" i="7" s="1"/>
  <c r="AO166" i="7"/>
  <c r="AK166" i="7"/>
  <c r="AG166" i="7"/>
  <c r="AC166" i="7"/>
  <c r="P168" i="7" s="1"/>
  <c r="T166" i="7"/>
  <c r="P165" i="7"/>
  <c r="S164" i="7"/>
  <c r="R164" i="7"/>
  <c r="Q164" i="7"/>
  <c r="P164" i="7"/>
  <c r="T163" i="7" s="1"/>
  <c r="AR163" i="7"/>
  <c r="AQ163" i="7"/>
  <c r="AS163" i="7" s="1"/>
  <c r="U163" i="7" s="1"/>
  <c r="AO163" i="7"/>
  <c r="AK163" i="7"/>
  <c r="AG163" i="7"/>
  <c r="AC163" i="7"/>
  <c r="W163" i="7"/>
  <c r="P162" i="7"/>
  <c r="S161" i="7"/>
  <c r="R161" i="7"/>
  <c r="Q161" i="7"/>
  <c r="P161" i="7"/>
  <c r="T160" i="7" s="1"/>
  <c r="AS160" i="7"/>
  <c r="AR160" i="7"/>
  <c r="AQ160" i="7"/>
  <c r="AO160" i="7"/>
  <c r="AK160" i="7"/>
  <c r="AG160" i="7"/>
  <c r="AC160" i="7"/>
  <c r="W160" i="7"/>
  <c r="U160" i="7"/>
  <c r="S158" i="7"/>
  <c r="R158" i="7"/>
  <c r="T157" i="7" s="1"/>
  <c r="Q158" i="7"/>
  <c r="P158" i="7"/>
  <c r="AR157" i="7"/>
  <c r="AS157" i="7" s="1"/>
  <c r="U157" i="7" s="1"/>
  <c r="W157" i="7" s="1"/>
  <c r="AQ157" i="7"/>
  <c r="AO157" i="7"/>
  <c r="AK157" i="7"/>
  <c r="AG157" i="7"/>
  <c r="AC157" i="7"/>
  <c r="P159" i="7" s="1"/>
  <c r="S155" i="7"/>
  <c r="R155" i="7"/>
  <c r="T154" i="7" s="1"/>
  <c r="Q155" i="7"/>
  <c r="P155" i="7"/>
  <c r="AR154" i="7"/>
  <c r="AQ154" i="7"/>
  <c r="AS154" i="7" s="1"/>
  <c r="U154" i="7" s="1"/>
  <c r="W154" i="7" s="1"/>
  <c r="AO154" i="7"/>
  <c r="AK154" i="7"/>
  <c r="AG154" i="7"/>
  <c r="AC154" i="7"/>
  <c r="P156" i="7" s="1"/>
  <c r="S152" i="7"/>
  <c r="R152" i="7"/>
  <c r="Q152" i="7"/>
  <c r="P152" i="7"/>
  <c r="T151" i="7" s="1"/>
  <c r="AR151" i="7"/>
  <c r="AQ151" i="7"/>
  <c r="AS151" i="7" s="1"/>
  <c r="U151" i="7" s="1"/>
  <c r="W151" i="7" s="1"/>
  <c r="AO151" i="7"/>
  <c r="AK151" i="7"/>
  <c r="AG151" i="7"/>
  <c r="AC151" i="7"/>
  <c r="P153" i="7" s="1"/>
  <c r="P150" i="7"/>
  <c r="S149" i="7"/>
  <c r="R149" i="7"/>
  <c r="Q149" i="7"/>
  <c r="P149" i="7"/>
  <c r="AS148" i="7"/>
  <c r="AR148" i="7"/>
  <c r="AQ148" i="7"/>
  <c r="AO148" i="7"/>
  <c r="AK148" i="7"/>
  <c r="AG148" i="7"/>
  <c r="AC148" i="7"/>
  <c r="U148" i="7"/>
  <c r="W148" i="7" s="1"/>
  <c r="S146" i="7"/>
  <c r="R146" i="7"/>
  <c r="Q146" i="7"/>
  <c r="P146" i="7"/>
  <c r="AS145" i="7"/>
  <c r="U145" i="7" s="1"/>
  <c r="W145" i="7" s="1"/>
  <c r="AR145" i="7"/>
  <c r="AQ145" i="7"/>
  <c r="AO145" i="7"/>
  <c r="AK145" i="7"/>
  <c r="AG145" i="7"/>
  <c r="AC145" i="7"/>
  <c r="P147" i="7" s="1"/>
  <c r="T145" i="7"/>
  <c r="S143" i="7"/>
  <c r="R143" i="7"/>
  <c r="Q143" i="7"/>
  <c r="P143" i="7"/>
  <c r="AR142" i="7"/>
  <c r="AQ142" i="7"/>
  <c r="AS142" i="7" s="1"/>
  <c r="U142" i="7" s="1"/>
  <c r="W142" i="7" s="1"/>
  <c r="AO142" i="7"/>
  <c r="AK142" i="7"/>
  <c r="AG142" i="7"/>
  <c r="AC142" i="7"/>
  <c r="P144" i="7" s="1"/>
  <c r="T142" i="7"/>
  <c r="P141" i="7"/>
  <c r="S140" i="7"/>
  <c r="R140" i="7"/>
  <c r="Q140" i="7"/>
  <c r="P140" i="7"/>
  <c r="T139" i="7" s="1"/>
  <c r="AR139" i="7"/>
  <c r="AQ139" i="7"/>
  <c r="AS139" i="7" s="1"/>
  <c r="U139" i="7" s="1"/>
  <c r="AO139" i="7"/>
  <c r="AK139" i="7"/>
  <c r="AG139" i="7"/>
  <c r="AC139" i="7"/>
  <c r="W139" i="7"/>
  <c r="P138" i="7"/>
  <c r="S137" i="7"/>
  <c r="R137" i="7"/>
  <c r="Q137" i="7"/>
  <c r="P137" i="7"/>
  <c r="T136" i="7" s="1"/>
  <c r="AS136" i="7"/>
  <c r="AR136" i="7"/>
  <c r="AQ136" i="7"/>
  <c r="AO136" i="7"/>
  <c r="AK136" i="7"/>
  <c r="AG136" i="7"/>
  <c r="AC136" i="7"/>
  <c r="W136" i="7"/>
  <c r="U136" i="7"/>
  <c r="S134" i="7"/>
  <c r="R134" i="7"/>
  <c r="T133" i="7" s="1"/>
  <c r="Q134" i="7"/>
  <c r="P134" i="7"/>
  <c r="AR133" i="7"/>
  <c r="AS133" i="7" s="1"/>
  <c r="U133" i="7" s="1"/>
  <c r="W133" i="7" s="1"/>
  <c r="AQ133" i="7"/>
  <c r="AO133" i="7"/>
  <c r="AK133" i="7"/>
  <c r="AG133" i="7"/>
  <c r="AC133" i="7"/>
  <c r="P135" i="7" s="1"/>
  <c r="S131" i="7"/>
  <c r="R131" i="7"/>
  <c r="T130" i="7" s="1"/>
  <c r="Q131" i="7"/>
  <c r="P131" i="7"/>
  <c r="AR130" i="7"/>
  <c r="AQ130" i="7"/>
  <c r="AS130" i="7" s="1"/>
  <c r="U130" i="7" s="1"/>
  <c r="W130" i="7" s="1"/>
  <c r="AO130" i="7"/>
  <c r="AK130" i="7"/>
  <c r="AG130" i="7"/>
  <c r="AC130" i="7"/>
  <c r="P132" i="7" s="1"/>
  <c r="S128" i="7"/>
  <c r="R128" i="7"/>
  <c r="Q128" i="7"/>
  <c r="P128" i="7"/>
  <c r="T127" i="7" s="1"/>
  <c r="AR127" i="7"/>
  <c r="AQ127" i="7"/>
  <c r="AS127" i="7" s="1"/>
  <c r="U127" i="7" s="1"/>
  <c r="W127" i="7" s="1"/>
  <c r="AO127" i="7"/>
  <c r="AK127" i="7"/>
  <c r="AG127" i="7"/>
  <c r="AC127" i="7"/>
  <c r="P129" i="7" s="1"/>
  <c r="P126" i="7"/>
  <c r="S125" i="7"/>
  <c r="R125" i="7"/>
  <c r="Q125" i="7"/>
  <c r="P125" i="7"/>
  <c r="AS124" i="7"/>
  <c r="AR124" i="7"/>
  <c r="AQ124" i="7"/>
  <c r="AO124" i="7"/>
  <c r="AK124" i="7"/>
  <c r="AG124" i="7"/>
  <c r="AC124" i="7"/>
  <c r="U124" i="7"/>
  <c r="W124" i="7" s="1"/>
  <c r="S122" i="7"/>
  <c r="R122" i="7"/>
  <c r="Q122" i="7"/>
  <c r="P122" i="7"/>
  <c r="AS121" i="7"/>
  <c r="U121" i="7" s="1"/>
  <c r="W121" i="7" s="1"/>
  <c r="AR121" i="7"/>
  <c r="AQ121" i="7"/>
  <c r="AO121" i="7"/>
  <c r="AK121" i="7"/>
  <c r="AG121" i="7"/>
  <c r="AC121" i="7"/>
  <c r="P123" i="7" s="1"/>
  <c r="T121" i="7"/>
  <c r="S119" i="7"/>
  <c r="R119" i="7"/>
  <c r="Q119" i="7"/>
  <c r="P119" i="7"/>
  <c r="AR118" i="7"/>
  <c r="AQ118" i="7"/>
  <c r="AS118" i="7" s="1"/>
  <c r="U118" i="7" s="1"/>
  <c r="W118" i="7" s="1"/>
  <c r="AO118" i="7"/>
  <c r="AK118" i="7"/>
  <c r="AG118" i="7"/>
  <c r="AC118" i="7"/>
  <c r="P120" i="7" s="1"/>
  <c r="T118" i="7"/>
  <c r="P117" i="7"/>
  <c r="S116" i="7"/>
  <c r="R116" i="7"/>
  <c r="Q116" i="7"/>
  <c r="P116" i="7"/>
  <c r="T115" i="7" s="1"/>
  <c r="AR115" i="7"/>
  <c r="AQ115" i="7"/>
  <c r="AS115" i="7" s="1"/>
  <c r="U115" i="7" s="1"/>
  <c r="AO115" i="7"/>
  <c r="AK115" i="7"/>
  <c r="AG115" i="7"/>
  <c r="AC115" i="7"/>
  <c r="W115" i="7"/>
  <c r="P114" i="7"/>
  <c r="S113" i="7"/>
  <c r="R113" i="7"/>
  <c r="Q113" i="7"/>
  <c r="P113" i="7"/>
  <c r="T112" i="7" s="1"/>
  <c r="AS112" i="7"/>
  <c r="AR112" i="7"/>
  <c r="AQ112" i="7"/>
  <c r="AO112" i="7"/>
  <c r="AK112" i="7"/>
  <c r="AG112" i="7"/>
  <c r="AC112" i="7"/>
  <c r="W112" i="7"/>
  <c r="U112" i="7"/>
  <c r="S110" i="7"/>
  <c r="R110" i="7"/>
  <c r="T109" i="7" s="1"/>
  <c r="Q110" i="7"/>
  <c r="P110" i="7"/>
  <c r="AR109" i="7"/>
  <c r="AS109" i="7" s="1"/>
  <c r="U109" i="7" s="1"/>
  <c r="W109" i="7" s="1"/>
  <c r="AQ109" i="7"/>
  <c r="AO109" i="7"/>
  <c r="AK109" i="7"/>
  <c r="AG109" i="7"/>
  <c r="AC109" i="7"/>
  <c r="P111" i="7" s="1"/>
  <c r="S107" i="7"/>
  <c r="R107" i="7"/>
  <c r="T106" i="7" s="1"/>
  <c r="Q107" i="7"/>
  <c r="P107" i="7"/>
  <c r="AR106" i="7"/>
  <c r="AQ106" i="7"/>
  <c r="AS106" i="7" s="1"/>
  <c r="U106" i="7" s="1"/>
  <c r="W106" i="7" s="1"/>
  <c r="AO106" i="7"/>
  <c r="AK106" i="7"/>
  <c r="AG106" i="7"/>
  <c r="AC106" i="7"/>
  <c r="P108" i="7" s="1"/>
  <c r="S104" i="7"/>
  <c r="R104" i="7"/>
  <c r="Q104" i="7"/>
  <c r="P104" i="7"/>
  <c r="T103" i="7" s="1"/>
  <c r="AR103" i="7"/>
  <c r="AQ103" i="7"/>
  <c r="AS103" i="7" s="1"/>
  <c r="U103" i="7" s="1"/>
  <c r="W103" i="7" s="1"/>
  <c r="AO103" i="7"/>
  <c r="AK103" i="7"/>
  <c r="AG103" i="7"/>
  <c r="AC103" i="7"/>
  <c r="P105" i="7" s="1"/>
  <c r="P102" i="7"/>
  <c r="S101" i="7"/>
  <c r="R101" i="7"/>
  <c r="Q101" i="7"/>
  <c r="P101" i="7"/>
  <c r="AS100" i="7"/>
  <c r="AR100" i="7"/>
  <c r="AQ100" i="7"/>
  <c r="AO100" i="7"/>
  <c r="AK100" i="7"/>
  <c r="AG100" i="7"/>
  <c r="AC100" i="7"/>
  <c r="U100" i="7"/>
  <c r="W100" i="7" s="1"/>
  <c r="S98" i="7"/>
  <c r="R98" i="7"/>
  <c r="Q98" i="7"/>
  <c r="P98" i="7"/>
  <c r="AS97" i="7"/>
  <c r="U97" i="7" s="1"/>
  <c r="W97" i="7" s="1"/>
  <c r="AR97" i="7"/>
  <c r="AQ97" i="7"/>
  <c r="AO97" i="7"/>
  <c r="AK97" i="7"/>
  <c r="AG97" i="7"/>
  <c r="AC97" i="7"/>
  <c r="P99" i="7" s="1"/>
  <c r="T97" i="7"/>
  <c r="S95" i="7"/>
  <c r="R95" i="7"/>
  <c r="Q95" i="7"/>
  <c r="P95" i="7"/>
  <c r="AR94" i="7"/>
  <c r="AQ94" i="7"/>
  <c r="AS94" i="7" s="1"/>
  <c r="U94" i="7" s="1"/>
  <c r="W94" i="7" s="1"/>
  <c r="AO94" i="7"/>
  <c r="AK94" i="7"/>
  <c r="AG94" i="7"/>
  <c r="AC94" i="7"/>
  <c r="P96" i="7" s="1"/>
  <c r="T94" i="7"/>
  <c r="P93" i="7"/>
  <c r="S92" i="7"/>
  <c r="R92" i="7"/>
  <c r="Q92" i="7"/>
  <c r="P92" i="7"/>
  <c r="T91" i="7" s="1"/>
  <c r="AV91" i="7"/>
  <c r="AU91" i="7"/>
  <c r="AS91" i="7"/>
  <c r="AR91" i="7"/>
  <c r="AW91" i="7" s="1"/>
  <c r="AQ91" i="7"/>
  <c r="AO91" i="7"/>
  <c r="AK91" i="7"/>
  <c r="AG91" i="7"/>
  <c r="AC91" i="7"/>
  <c r="U91" i="7"/>
  <c r="W91" i="7" s="1"/>
  <c r="S89" i="7"/>
  <c r="R89" i="7"/>
  <c r="Q89" i="7"/>
  <c r="P89" i="7"/>
  <c r="AS88" i="7"/>
  <c r="U88" i="7" s="1"/>
  <c r="W88" i="7" s="1"/>
  <c r="AR88" i="7"/>
  <c r="AQ88" i="7"/>
  <c r="AO88" i="7"/>
  <c r="AK88" i="7"/>
  <c r="AG88" i="7"/>
  <c r="AC88" i="7"/>
  <c r="P90" i="7" s="1"/>
  <c r="T88" i="7"/>
  <c r="S86" i="7"/>
  <c r="R86" i="7"/>
  <c r="Q86" i="7"/>
  <c r="P86" i="7"/>
  <c r="AR85" i="7"/>
  <c r="AQ85" i="7"/>
  <c r="AS85" i="7" s="1"/>
  <c r="U85" i="7" s="1"/>
  <c r="W85" i="7" s="1"/>
  <c r="AO85" i="7"/>
  <c r="AK85" i="7"/>
  <c r="AG85" i="7"/>
  <c r="AC85" i="7"/>
  <c r="P87" i="7" s="1"/>
  <c r="T85" i="7"/>
  <c r="P84" i="7"/>
  <c r="S83" i="7"/>
  <c r="R83" i="7"/>
  <c r="Q83" i="7"/>
  <c r="P83" i="7"/>
  <c r="T82" i="7" s="1"/>
  <c r="AR82" i="7"/>
  <c r="AQ82" i="7"/>
  <c r="AS82" i="7" s="1"/>
  <c r="U82" i="7" s="1"/>
  <c r="AO82" i="7"/>
  <c r="AK82" i="7"/>
  <c r="AG82" i="7"/>
  <c r="AC82" i="7"/>
  <c r="W82" i="7"/>
  <c r="P81" i="7"/>
  <c r="S80" i="7"/>
  <c r="R80" i="7"/>
  <c r="Q80" i="7"/>
  <c r="P80" i="7"/>
  <c r="T79" i="7" s="1"/>
  <c r="AS79" i="7"/>
  <c r="AR79" i="7"/>
  <c r="AQ79" i="7"/>
  <c r="AO79" i="7"/>
  <c r="AK79" i="7"/>
  <c r="AG79" i="7"/>
  <c r="AC79" i="7"/>
  <c r="W79" i="7"/>
  <c r="U79" i="7"/>
  <c r="S77" i="7"/>
  <c r="R77" i="7"/>
  <c r="T76" i="7" s="1"/>
  <c r="Q77" i="7"/>
  <c r="P77" i="7"/>
  <c r="AR76" i="7"/>
  <c r="AS76" i="7" s="1"/>
  <c r="U76" i="7" s="1"/>
  <c r="W76" i="7" s="1"/>
  <c r="AQ76" i="7"/>
  <c r="AO76" i="7"/>
  <c r="AK76" i="7"/>
  <c r="AG76" i="7"/>
  <c r="AC76" i="7"/>
  <c r="P78" i="7" s="1"/>
  <c r="S74" i="7"/>
  <c r="R74" i="7"/>
  <c r="T73" i="7" s="1"/>
  <c r="Q74" i="7"/>
  <c r="P74" i="7"/>
  <c r="AR73" i="7"/>
  <c r="AQ73" i="7"/>
  <c r="AS73" i="7" s="1"/>
  <c r="U73" i="7" s="1"/>
  <c r="W73" i="7" s="1"/>
  <c r="AO73" i="7"/>
  <c r="AK73" i="7"/>
  <c r="AG73" i="7"/>
  <c r="AC73" i="7"/>
  <c r="P75" i="7" s="1"/>
  <c r="S71" i="7"/>
  <c r="R71" i="7"/>
  <c r="Q71" i="7"/>
  <c r="P71" i="7"/>
  <c r="T70" i="7" s="1"/>
  <c r="AR70" i="7"/>
  <c r="AQ70" i="7"/>
  <c r="AS70" i="7" s="1"/>
  <c r="U70" i="7" s="1"/>
  <c r="W70" i="7" s="1"/>
  <c r="AO70" i="7"/>
  <c r="AK70" i="7"/>
  <c r="AG70" i="7"/>
  <c r="AC70" i="7"/>
  <c r="P72" i="7" s="1"/>
  <c r="P69" i="7"/>
  <c r="S68" i="7"/>
  <c r="R68" i="7"/>
  <c r="Q68" i="7"/>
  <c r="P68" i="7"/>
  <c r="AS67" i="7"/>
  <c r="AR67" i="7"/>
  <c r="AQ67" i="7"/>
  <c r="AO67" i="7"/>
  <c r="AK67" i="7"/>
  <c r="AG67" i="7"/>
  <c r="AC67" i="7"/>
  <c r="U67" i="7"/>
  <c r="W67" i="7" s="1"/>
  <c r="S65" i="7"/>
  <c r="R65" i="7"/>
  <c r="Q65" i="7"/>
  <c r="P65" i="7"/>
  <c r="AS64" i="7"/>
  <c r="U64" i="7" s="1"/>
  <c r="W64" i="7" s="1"/>
  <c r="AR64" i="7"/>
  <c r="AQ64" i="7"/>
  <c r="AO64" i="7"/>
  <c r="AK64" i="7"/>
  <c r="AG64" i="7"/>
  <c r="AC64" i="7"/>
  <c r="P66" i="7" s="1"/>
  <c r="T64" i="7"/>
  <c r="S62" i="7"/>
  <c r="R62" i="7"/>
  <c r="Q62" i="7"/>
  <c r="P62" i="7"/>
  <c r="AR61" i="7"/>
  <c r="AQ61" i="7"/>
  <c r="AS61" i="7" s="1"/>
  <c r="U61" i="7" s="1"/>
  <c r="W61" i="7" s="1"/>
  <c r="AO61" i="7"/>
  <c r="AK61" i="7"/>
  <c r="AG61" i="7"/>
  <c r="AC61" i="7"/>
  <c r="P63" i="7" s="1"/>
  <c r="T61" i="7"/>
  <c r="P60" i="7"/>
  <c r="S59" i="7"/>
  <c r="R59" i="7"/>
  <c r="Q59" i="7"/>
  <c r="P59" i="7"/>
  <c r="T58" i="7" s="1"/>
  <c r="AR58" i="7"/>
  <c r="AQ58" i="7"/>
  <c r="AS58" i="7" s="1"/>
  <c r="U58" i="7" s="1"/>
  <c r="AO58" i="7"/>
  <c r="AK58" i="7"/>
  <c r="AG58" i="7"/>
  <c r="AC58" i="7"/>
  <c r="W58" i="7"/>
  <c r="P57" i="7"/>
  <c r="S56" i="7"/>
  <c r="R56" i="7"/>
  <c r="Q56" i="7"/>
  <c r="P56" i="7"/>
  <c r="T55" i="7" s="1"/>
  <c r="AS55" i="7"/>
  <c r="AR55" i="7"/>
  <c r="AQ55" i="7"/>
  <c r="AO55" i="7"/>
  <c r="AK55" i="7"/>
  <c r="AG55" i="7"/>
  <c r="AC55" i="7"/>
  <c r="W55" i="7"/>
  <c r="U55" i="7"/>
  <c r="S53" i="7"/>
  <c r="R53" i="7"/>
  <c r="T52" i="7" s="1"/>
  <c r="Q53" i="7"/>
  <c r="P53" i="7"/>
  <c r="AR52" i="7"/>
  <c r="AS52" i="7" s="1"/>
  <c r="U52" i="7" s="1"/>
  <c r="W52" i="7" s="1"/>
  <c r="AQ52" i="7"/>
  <c r="AO52" i="7"/>
  <c r="AK52" i="7"/>
  <c r="AG52" i="7"/>
  <c r="AC52" i="7"/>
  <c r="P54" i="7" s="1"/>
  <c r="S50" i="7"/>
  <c r="R50" i="7"/>
  <c r="T49" i="7" s="1"/>
  <c r="Q50" i="7"/>
  <c r="P50" i="7"/>
  <c r="AR49" i="7"/>
  <c r="AQ49" i="7"/>
  <c r="AS49" i="7" s="1"/>
  <c r="U49" i="7" s="1"/>
  <c r="W49" i="7" s="1"/>
  <c r="AO49" i="7"/>
  <c r="AK49" i="7"/>
  <c r="AG49" i="7"/>
  <c r="AC49" i="7"/>
  <c r="P51" i="7" s="1"/>
  <c r="S47" i="7"/>
  <c r="R47" i="7"/>
  <c r="Q47" i="7"/>
  <c r="P47" i="7"/>
  <c r="T46" i="7" s="1"/>
  <c r="AR46" i="7"/>
  <c r="AQ46" i="7"/>
  <c r="AS46" i="7" s="1"/>
  <c r="U46" i="7" s="1"/>
  <c r="W46" i="7" s="1"/>
  <c r="AO46" i="7"/>
  <c r="AK46" i="7"/>
  <c r="AG46" i="7"/>
  <c r="AC46" i="7"/>
  <c r="P48" i="7" s="1"/>
  <c r="P45" i="7"/>
  <c r="S44" i="7"/>
  <c r="R44" i="7"/>
  <c r="Q44" i="7"/>
  <c r="P44" i="7"/>
  <c r="AS43" i="7"/>
  <c r="AR43" i="7"/>
  <c r="AQ43" i="7"/>
  <c r="AO43" i="7"/>
  <c r="AK43" i="7"/>
  <c r="AG43" i="7"/>
  <c r="AC43" i="7"/>
  <c r="U43" i="7"/>
  <c r="W43" i="7" s="1"/>
  <c r="S41" i="7"/>
  <c r="R41" i="7"/>
  <c r="Q41" i="7"/>
  <c r="P41" i="7"/>
  <c r="AS40" i="7"/>
  <c r="U40" i="7" s="1"/>
  <c r="W40" i="7" s="1"/>
  <c r="AR40" i="7"/>
  <c r="AQ40" i="7"/>
  <c r="AO40" i="7"/>
  <c r="AK40" i="7"/>
  <c r="AG40" i="7"/>
  <c r="AC40" i="7"/>
  <c r="P42" i="7" s="1"/>
  <c r="T40" i="7"/>
  <c r="S38" i="7"/>
  <c r="R38" i="7"/>
  <c r="Q38" i="7"/>
  <c r="P38" i="7"/>
  <c r="AR37" i="7"/>
  <c r="AQ37" i="7"/>
  <c r="AS37" i="7" s="1"/>
  <c r="U37" i="7" s="1"/>
  <c r="W37" i="7" s="1"/>
  <c r="AO37" i="7"/>
  <c r="AK37" i="7"/>
  <c r="AG37" i="7"/>
  <c r="AC37" i="7"/>
  <c r="P39" i="7" s="1"/>
  <c r="T37" i="7"/>
  <c r="P36" i="7"/>
  <c r="S35" i="7"/>
  <c r="R35" i="7"/>
  <c r="Q35" i="7"/>
  <c r="P35" i="7"/>
  <c r="T34" i="7" s="1"/>
  <c r="AR34" i="7"/>
  <c r="AQ34" i="7"/>
  <c r="AS34" i="7" s="1"/>
  <c r="U34" i="7" s="1"/>
  <c r="AO34" i="7"/>
  <c r="AK34" i="7"/>
  <c r="AG34" i="7"/>
  <c r="AC34" i="7"/>
  <c r="W34" i="7"/>
  <c r="P33" i="7"/>
  <c r="S32" i="7"/>
  <c r="R32" i="7"/>
  <c r="Q32" i="7"/>
  <c r="P32" i="7"/>
  <c r="T31" i="7" s="1"/>
  <c r="AS31" i="7"/>
  <c r="AR31" i="7"/>
  <c r="AQ31" i="7"/>
  <c r="AO31" i="7"/>
  <c r="AK31" i="7"/>
  <c r="AG31" i="7"/>
  <c r="AC31" i="7"/>
  <c r="W31" i="7"/>
  <c r="U31" i="7"/>
  <c r="S29" i="7"/>
  <c r="R29" i="7"/>
  <c r="T28" i="7" s="1"/>
  <c r="Q29" i="7"/>
  <c r="P29" i="7"/>
  <c r="AR28" i="7"/>
  <c r="AS28" i="7" s="1"/>
  <c r="U28" i="7" s="1"/>
  <c r="W28" i="7" s="1"/>
  <c r="AQ28" i="7"/>
  <c r="AO28" i="7"/>
  <c r="AK28" i="7"/>
  <c r="AG28" i="7"/>
  <c r="AC28" i="7"/>
  <c r="P30" i="7" s="1"/>
  <c r="S26" i="7"/>
  <c r="R26" i="7"/>
  <c r="Q26" i="7"/>
  <c r="P26" i="7"/>
  <c r="AU25" i="7"/>
  <c r="AS25" i="7"/>
  <c r="U25" i="7" s="1"/>
  <c r="W25" i="7" s="1"/>
  <c r="AR25" i="7"/>
  <c r="AQ25" i="7"/>
  <c r="AO25" i="7"/>
  <c r="AK25" i="7"/>
  <c r="AG25" i="7"/>
  <c r="AC25" i="7"/>
  <c r="P27" i="7" s="1"/>
  <c r="T25" i="7"/>
  <c r="S23" i="7"/>
  <c r="R23" i="7"/>
  <c r="Q23" i="7"/>
  <c r="T22" i="7" s="1"/>
  <c r="P23" i="7"/>
  <c r="AR22" i="7"/>
  <c r="AQ22" i="7"/>
  <c r="AS22" i="7" s="1"/>
  <c r="U22" i="7" s="1"/>
  <c r="W22" i="7" s="1"/>
  <c r="AO22" i="7"/>
  <c r="AK22" i="7"/>
  <c r="AG22" i="7"/>
  <c r="AC22" i="7"/>
  <c r="P24" i="7" s="1"/>
  <c r="AB22" i="7"/>
  <c r="AA22" i="7"/>
  <c r="P20" i="7"/>
  <c r="T19" i="7" s="1"/>
  <c r="AT19" i="7"/>
  <c r="AC19" i="7"/>
  <c r="P21" i="7" s="1"/>
  <c r="AB19" i="7"/>
  <c r="U19" i="7"/>
  <c r="W19" i="7" s="1"/>
  <c r="P17" i="7"/>
  <c r="AC16" i="7"/>
  <c r="P18" i="7" s="1"/>
  <c r="AB16" i="7"/>
  <c r="AC4" i="7" s="1"/>
  <c r="U16" i="7"/>
  <c r="W16" i="7" s="1"/>
  <c r="T16" i="7"/>
  <c r="BM9" i="7"/>
  <c r="BJ9" i="7"/>
  <c r="AR8" i="7"/>
  <c r="AQ8" i="7"/>
  <c r="AC5" i="7"/>
  <c r="AI209" i="7" l="1"/>
  <c r="AI208" i="7"/>
  <c r="T43" i="7"/>
  <c r="T67" i="7"/>
  <c r="T100" i="7"/>
  <c r="T124" i="7"/>
  <c r="T148" i="7"/>
  <c r="T172" i="7"/>
  <c r="T184" i="7"/>
  <c r="C26" i="6" l="1"/>
  <c r="E26" i="6"/>
  <c r="C25" i="5"/>
  <c r="E25" i="5"/>
  <c r="C26" i="4"/>
  <c r="F26" i="4"/>
  <c r="C27" i="3"/>
  <c r="E27" i="3"/>
  <c r="C27" i="2"/>
  <c r="E27" i="2"/>
  <c r="C26" i="1"/>
  <c r="E26" i="1"/>
</calcChain>
</file>

<file path=xl/comments1.xml><?xml version="1.0" encoding="utf-8"?>
<comments xmlns="http://schemas.openxmlformats.org/spreadsheetml/2006/main">
  <authors>
    <author>CRISTIAN DIAZ</author>
  </authors>
  <commentList>
    <comment ref="AJ28" authorId="0">
      <text>
        <r>
          <rPr>
            <b/>
            <sz val="8"/>
            <color indexed="81"/>
            <rFont val="Tahoma"/>
            <family val="2"/>
          </rPr>
          <t>CRISTIAN DIAZ:</t>
        </r>
        <r>
          <rPr>
            <sz val="8"/>
            <color indexed="81"/>
            <rFont val="Tahoma"/>
            <family val="2"/>
          </rPr>
          <t xml:space="preserve">
jul-sept 2022</t>
        </r>
      </text>
    </comment>
    <comment ref="AN28" authorId="0">
      <text>
        <r>
          <rPr>
            <b/>
            <sz val="8"/>
            <color indexed="81"/>
            <rFont val="Tahoma"/>
            <family val="2"/>
          </rPr>
          <t>CRISTIAN DIAZ:</t>
        </r>
        <r>
          <rPr>
            <sz val="8"/>
            <color indexed="81"/>
            <rFont val="Tahoma"/>
            <family val="2"/>
          </rPr>
          <t xml:space="preserve">
oc-dic 2021</t>
        </r>
      </text>
    </comment>
    <comment ref="AF64" authorId="0">
      <text>
        <r>
          <rPr>
            <b/>
            <sz val="8"/>
            <color indexed="81"/>
            <rFont val="Tahoma"/>
            <family val="2"/>
          </rPr>
          <t xml:space="preserve">CRISTIAN DIAZ:
ejercicio anterior mismo periodo
</t>
        </r>
      </text>
    </comment>
    <comment ref="AJ88" authorId="0">
      <text>
        <r>
          <rPr>
            <b/>
            <sz val="8"/>
            <color indexed="81"/>
            <rFont val="Tahoma"/>
            <family val="2"/>
          </rPr>
          <t>CRISTIAN DIAZ:</t>
        </r>
        <r>
          <rPr>
            <sz val="8"/>
            <color indexed="81"/>
            <rFont val="Tahoma"/>
            <family val="2"/>
          </rPr>
          <t xml:space="preserve">
demandas admitidas</t>
        </r>
      </text>
    </comment>
    <comment ref="AN88" authorId="0">
      <text>
        <r>
          <rPr>
            <b/>
            <sz val="8"/>
            <color indexed="81"/>
            <rFont val="Tahoma"/>
            <family val="2"/>
          </rPr>
          <t>CRISTIAN DIAZ:</t>
        </r>
        <r>
          <rPr>
            <sz val="8"/>
            <color indexed="81"/>
            <rFont val="Tahoma"/>
            <family val="2"/>
          </rPr>
          <t xml:space="preserve">
demandas admitidas</t>
        </r>
      </text>
    </comment>
    <comment ref="AF91" authorId="0">
      <text>
        <r>
          <rPr>
            <b/>
            <sz val="8"/>
            <color indexed="81"/>
            <rFont val="Tahoma"/>
            <family val="2"/>
          </rPr>
          <t xml:space="preserve">CRISTIAN DIAZ:
ejercicio anterior mismo periodo
</t>
        </r>
      </text>
    </comment>
    <comment ref="AF118" authorId="0">
      <text>
        <r>
          <rPr>
            <b/>
            <sz val="8"/>
            <color indexed="81"/>
            <rFont val="Tahoma"/>
            <family val="2"/>
          </rPr>
          <t xml:space="preserve">CRISTIAN DIAZ:
ejercicio anterior mismo periodo
</t>
        </r>
      </text>
    </comment>
    <comment ref="AF145" authorId="0">
      <text>
        <r>
          <rPr>
            <b/>
            <sz val="8"/>
            <color indexed="81"/>
            <rFont val="Tahoma"/>
            <family val="2"/>
          </rPr>
          <t>CRISTIAN DIAZ:</t>
        </r>
        <r>
          <rPr>
            <sz val="8"/>
            <color indexed="81"/>
            <rFont val="Tahoma"/>
            <family val="2"/>
          </rPr>
          <t xml:space="preserve">
ejercicio anterior mismo periodo
</t>
        </r>
      </text>
    </comment>
    <comment ref="AF169" authorId="0">
      <text>
        <r>
          <rPr>
            <b/>
            <sz val="8"/>
            <color indexed="81"/>
            <rFont val="Tahoma"/>
            <family val="2"/>
          </rPr>
          <t>CRISTIAN DIAZ:</t>
        </r>
        <r>
          <rPr>
            <sz val="8"/>
            <color indexed="81"/>
            <rFont val="Tahoma"/>
            <family val="2"/>
          </rPr>
          <t xml:space="preserve">
al agregar las admitidas presentadas mes anterior (547) excede por mucho las recibidas</t>
        </r>
      </text>
    </comment>
    <comment ref="AF172" authorId="0">
      <text>
        <r>
          <rPr>
            <b/>
            <sz val="8"/>
            <color indexed="81"/>
            <rFont val="Tahoma"/>
            <family val="2"/>
          </rPr>
          <t xml:space="preserve">CRISTIAN DIAZ:
ejercicio anterior mismo periodo
</t>
        </r>
      </text>
    </comment>
    <comment ref="AF175" authorId="0">
      <text>
        <r>
          <rPr>
            <b/>
            <sz val="8"/>
            <color indexed="81"/>
            <rFont val="Tahoma"/>
            <family val="2"/>
          </rPr>
          <t>CRISTIAN DIAZ:</t>
        </r>
        <r>
          <rPr>
            <sz val="8"/>
            <color indexed="81"/>
            <rFont val="Tahoma"/>
            <family val="2"/>
          </rPr>
          <t xml:space="preserve">
verificar dato con jdo 2do mercantil</t>
        </r>
      </text>
    </comment>
    <comment ref="AF220" authorId="0">
      <text>
        <r>
          <rPr>
            <b/>
            <sz val="8"/>
            <color indexed="81"/>
            <rFont val="Tahoma"/>
            <family val="2"/>
          </rPr>
          <t>CRISTIAN DIAZ:</t>
        </r>
        <r>
          <rPr>
            <sz val="8"/>
            <color indexed="81"/>
            <rFont val="Tahoma"/>
            <family val="2"/>
          </rPr>
          <t xml:space="preserve">
es penal oral
</t>
        </r>
      </text>
    </comment>
    <comment ref="AF240" authorId="0">
      <text>
        <r>
          <rPr>
            <b/>
            <sz val="8"/>
            <color indexed="81"/>
            <rFont val="Tahoma"/>
            <family val="2"/>
          </rPr>
          <t>CRISTIAN DIAZ:</t>
        </r>
        <r>
          <rPr>
            <sz val="8"/>
            <color indexed="81"/>
            <rFont val="Tahoma"/>
            <family val="2"/>
          </rPr>
          <t xml:space="preserve">
es penal oral
</t>
        </r>
      </text>
    </comment>
  </commentList>
</comments>
</file>

<file path=xl/comments2.xml><?xml version="1.0" encoding="utf-8"?>
<comments xmlns="http://schemas.openxmlformats.org/spreadsheetml/2006/main">
  <authors>
    <author>C.P. Jesus Loyola Martínez</author>
  </authors>
  <commentList>
    <comment ref="AA19" authorId="0">
      <text>
        <r>
          <rPr>
            <b/>
            <sz val="9"/>
            <color indexed="81"/>
            <rFont val="Tahoma"/>
            <family val="2"/>
          </rPr>
          <t>C.P. Jesus Loyola Martínez:</t>
        </r>
        <r>
          <rPr>
            <sz val="9"/>
            <color indexed="81"/>
            <rFont val="Tahoma"/>
            <family val="2"/>
          </rPr>
          <t xml:space="preserve">
5 facilitadores y 1 gestor
</t>
        </r>
      </text>
    </comment>
    <comment ref="AQ19" authorId="0">
      <text>
        <r>
          <rPr>
            <b/>
            <sz val="9"/>
            <color indexed="81"/>
            <rFont val="Tahoma"/>
            <family val="2"/>
          </rPr>
          <t>C.P. Jesus Loyola Martínez:</t>
        </r>
        <r>
          <rPr>
            <sz val="9"/>
            <color indexed="81"/>
            <rFont val="Tahoma"/>
            <family val="2"/>
          </rPr>
          <t xml:space="preserve">
4 facilitadores, 1 gestor, y 1 Director en apoyo a la mediación
</t>
        </r>
      </text>
    </comment>
    <comment ref="AF22" authorId="0">
      <text>
        <r>
          <rPr>
            <b/>
            <sz val="9"/>
            <color indexed="81"/>
            <rFont val="Tahoma"/>
            <family val="2"/>
          </rPr>
          <t>C.P. Jesus Loyola Martínez:</t>
        </r>
        <r>
          <rPr>
            <sz val="9"/>
            <color indexed="81"/>
            <rFont val="Tahoma"/>
            <family val="2"/>
          </rPr>
          <t xml:space="preserve">
Libre Eleccion: 21 civil, 14 fam, 6 mercantil. Derivados 2 civil, 5 fam, 3 mercantil, 33 penal
</t>
        </r>
      </text>
    </comment>
    <comment ref="AK22" authorId="0">
      <text>
        <r>
          <rPr>
            <b/>
            <sz val="9"/>
            <color indexed="81"/>
            <rFont val="Tahoma"/>
            <family val="2"/>
          </rPr>
          <t>C.P. Jesus Loyola Martínez:</t>
        </r>
        <r>
          <rPr>
            <sz val="9"/>
            <color indexed="81"/>
            <rFont val="Tahoma"/>
            <family val="2"/>
          </rPr>
          <t xml:space="preserve">
Libre Eleccion: 21 civil, 14 fam, 6 mercantil. Derivados 2 civil, 5 fam, 3 mercantil, 33 penal
</t>
        </r>
      </text>
    </comment>
    <comment ref="AF25" authorId="0">
      <text>
        <r>
          <rPr>
            <b/>
            <sz val="9"/>
            <color indexed="81"/>
            <rFont val="Tahoma"/>
            <family val="2"/>
          </rPr>
          <t>C.P. Jesus Loyola Martínez:</t>
        </r>
        <r>
          <rPr>
            <sz val="9"/>
            <color indexed="81"/>
            <rFont val="Tahoma"/>
            <family val="2"/>
          </rPr>
          <t xml:space="preserve">
L.E: 7 civil, 11 fam, 5 mercantil. Derivados: 3 civil, 3 fam, 12 penal</t>
        </r>
      </text>
    </comment>
    <comment ref="AK25" authorId="0">
      <text>
        <r>
          <rPr>
            <b/>
            <sz val="9"/>
            <color indexed="81"/>
            <rFont val="Tahoma"/>
            <family val="2"/>
          </rPr>
          <t>C.P. Jesus Loyola Martínez:</t>
        </r>
        <r>
          <rPr>
            <sz val="9"/>
            <color indexed="81"/>
            <rFont val="Tahoma"/>
            <family val="2"/>
          </rPr>
          <t xml:space="preserve">
L.E: 7 civil, 11 fam, 5 mercantil. Derivados: 3 civil, 3 fam, 12 penal</t>
        </r>
      </text>
    </comment>
    <comment ref="AF34" authorId="0">
      <text>
        <r>
          <rPr>
            <b/>
            <sz val="9"/>
            <color indexed="81"/>
            <rFont val="Tahoma"/>
            <family val="2"/>
          </rPr>
          <t>C.P. Jesus Loyola Martínez:</t>
        </r>
        <r>
          <rPr>
            <sz val="9"/>
            <color indexed="81"/>
            <rFont val="Tahoma"/>
            <family val="2"/>
          </rPr>
          <t xml:space="preserve">
602 presencial, 486 x otros medios
</t>
        </r>
      </text>
    </comment>
    <comment ref="AK34" authorId="0">
      <text>
        <r>
          <rPr>
            <b/>
            <sz val="9"/>
            <color indexed="81"/>
            <rFont val="Tahoma"/>
            <family val="2"/>
          </rPr>
          <t>C.P. Jesus Loyola Martínez:</t>
        </r>
        <r>
          <rPr>
            <sz val="9"/>
            <color indexed="81"/>
            <rFont val="Tahoma"/>
            <family val="2"/>
          </rPr>
          <t xml:space="preserve">
602 presencial, 486 x otros medios
</t>
        </r>
      </text>
    </comment>
    <comment ref="AF37" authorId="0">
      <text>
        <r>
          <rPr>
            <b/>
            <sz val="9"/>
            <color indexed="81"/>
            <rFont val="Tahoma"/>
            <family val="2"/>
          </rPr>
          <t>C.P. Jesus Loyola Martínez:</t>
        </r>
        <r>
          <rPr>
            <sz val="9"/>
            <color indexed="81"/>
            <rFont val="Tahoma"/>
            <family val="2"/>
          </rPr>
          <t xml:space="preserve">
65 físicas, 239 x medios electrónicos
</t>
        </r>
      </text>
    </comment>
    <comment ref="AK37" authorId="0">
      <text>
        <r>
          <rPr>
            <b/>
            <sz val="9"/>
            <color indexed="81"/>
            <rFont val="Tahoma"/>
            <family val="2"/>
          </rPr>
          <t>C.P. Jesus Loyola Martínez:</t>
        </r>
        <r>
          <rPr>
            <sz val="9"/>
            <color indexed="81"/>
            <rFont val="Tahoma"/>
            <family val="2"/>
          </rPr>
          <t xml:space="preserve">
65 físicas, 239 x medios electrónicos
</t>
        </r>
      </text>
    </comment>
    <comment ref="AF40" authorId="0">
      <text>
        <r>
          <rPr>
            <b/>
            <sz val="9"/>
            <color indexed="81"/>
            <rFont val="Tahoma"/>
            <family val="2"/>
          </rPr>
          <t>C.P. Jesus Loyola Martínez:</t>
        </r>
        <r>
          <rPr>
            <sz val="9"/>
            <color indexed="81"/>
            <rFont val="Tahoma"/>
            <family val="2"/>
          </rPr>
          <t xml:space="preserve">
Sesion indivicual 174, conjunta 177; Física 338, electrónica 13.
</t>
        </r>
      </text>
    </comment>
    <comment ref="AK40" authorId="0">
      <text>
        <r>
          <rPr>
            <b/>
            <sz val="9"/>
            <color indexed="81"/>
            <rFont val="Tahoma"/>
            <family val="2"/>
          </rPr>
          <t>C.P. Jesus Loyola Martínez:</t>
        </r>
        <r>
          <rPr>
            <sz val="9"/>
            <color indexed="81"/>
            <rFont val="Tahoma"/>
            <family val="2"/>
          </rPr>
          <t xml:space="preserve">
Sesion indivicual 174, conjunta 177; Física 338, electrónica 13.
</t>
        </r>
      </text>
    </comment>
    <comment ref="AF43" authorId="0">
      <text>
        <r>
          <rPr>
            <b/>
            <sz val="9"/>
            <color indexed="81"/>
            <rFont val="Tahoma"/>
            <family val="2"/>
          </rPr>
          <t>C.P. Jesus Loyola Martínez:</t>
        </r>
        <r>
          <rPr>
            <sz val="9"/>
            <color indexed="81"/>
            <rFont val="Tahoma"/>
            <family val="2"/>
          </rPr>
          <t xml:space="preserve">
L.E: 1 civil, 10 fam, 1 mercantil. Derivados: 3 fam, 9 penal
</t>
        </r>
      </text>
    </comment>
    <comment ref="AK43" authorId="0">
      <text>
        <r>
          <rPr>
            <b/>
            <sz val="9"/>
            <color indexed="81"/>
            <rFont val="Tahoma"/>
            <family val="2"/>
          </rPr>
          <t>C.P. Jesus Loyola Martínez:</t>
        </r>
        <r>
          <rPr>
            <sz val="9"/>
            <color indexed="81"/>
            <rFont val="Tahoma"/>
            <family val="2"/>
          </rPr>
          <t xml:space="preserve">
L.E: 1 civil, 10 fam, 1 mercantil. Derivados: 3 fam, 9 penal
</t>
        </r>
      </text>
    </comment>
  </commentList>
</comments>
</file>

<file path=xl/sharedStrings.xml><?xml version="1.0" encoding="utf-8"?>
<sst xmlns="http://schemas.openxmlformats.org/spreadsheetml/2006/main" count="1554" uniqueCount="549">
  <si>
    <t>MATRIZ DE INDICADORES PARA RESULTADOS</t>
  </si>
  <si>
    <t>FICHA TECNICA DE INDICADOR</t>
  </si>
  <si>
    <t>Nombre</t>
  </si>
  <si>
    <t>Nivel</t>
  </si>
  <si>
    <t>Actividad</t>
  </si>
  <si>
    <t>Programa</t>
  </si>
  <si>
    <t>Objetivo</t>
  </si>
  <si>
    <t>Tipo de Indicador</t>
  </si>
  <si>
    <t>Gestión</t>
  </si>
  <si>
    <t>Dimensión</t>
  </si>
  <si>
    <t>Eficacia</t>
  </si>
  <si>
    <t>Sentido</t>
  </si>
  <si>
    <t>Ascendente</t>
  </si>
  <si>
    <t>Definición</t>
  </si>
  <si>
    <t>Metas programadas</t>
  </si>
  <si>
    <t>1º. Trimestre</t>
  </si>
  <si>
    <t>2º. Trimestre</t>
  </si>
  <si>
    <t>3º. Trimestre</t>
  </si>
  <si>
    <t>4º. Trimestre</t>
  </si>
  <si>
    <t>Anual</t>
  </si>
  <si>
    <t>Línea base 2016</t>
  </si>
  <si>
    <t>Línea base 2015</t>
  </si>
  <si>
    <t>Frecuencia de medición</t>
  </si>
  <si>
    <t>Trimestral</t>
  </si>
  <si>
    <t>Unidad de medida</t>
  </si>
  <si>
    <t>Porcentaje</t>
  </si>
  <si>
    <t>Tipo de valor de la meta</t>
  </si>
  <si>
    <t>Relativo</t>
  </si>
  <si>
    <t>Formula</t>
  </si>
  <si>
    <t>(A/B)*100</t>
  </si>
  <si>
    <t>Descripción de la fórmula:</t>
  </si>
  <si>
    <t>Variable A</t>
  </si>
  <si>
    <t>Medio de verificación</t>
  </si>
  <si>
    <t>Variable B</t>
  </si>
  <si>
    <t>Parámetros de Semaforización</t>
  </si>
  <si>
    <t>Verde</t>
  </si>
  <si>
    <t>Amarillo</t>
  </si>
  <si>
    <t>Rojo</t>
  </si>
  <si>
    <t>&gt;+-20%</t>
  </si>
  <si>
    <t>Datos de control</t>
  </si>
  <si>
    <t>Fuente:</t>
  </si>
  <si>
    <t>Fecha de elaboración</t>
  </si>
  <si>
    <t>Responsable</t>
  </si>
  <si>
    <t>Fecha de actualización</t>
  </si>
  <si>
    <t>Metas logradas</t>
  </si>
  <si>
    <t>Rendición de Cuentas</t>
  </si>
  <si>
    <t>Transparencia y Rendición de Cuentas</t>
  </si>
  <si>
    <t>Transparentar e informar sobre el ejercicio y destino de los recursos públicos y el estado que guarda la hacienda pública de la institución</t>
  </si>
  <si>
    <t>Cociente de numero de cuentas públicas presentadas entre el número de cuentas públicas que por ley existe obligación de presentar por 100</t>
  </si>
  <si>
    <t>Cuentas Públicas presentadas</t>
  </si>
  <si>
    <t>Cuenta  Pública</t>
  </si>
  <si>
    <t>Informe Cuenta  Pública</t>
  </si>
  <si>
    <t>Cuentas Públicas exigibles</t>
  </si>
  <si>
    <t>Informe Cuenta Pública</t>
  </si>
  <si>
    <t>Dirección General de Administración</t>
  </si>
  <si>
    <t>Índice de recaudación</t>
  </si>
  <si>
    <t>Presupuesto de Ingresos del Tribunal Superior de Justicia</t>
  </si>
  <si>
    <t>Consecución y recaudación de los ingresos programados</t>
  </si>
  <si>
    <t>Avance en la recaudación</t>
  </si>
  <si>
    <t>Cociente Ingresos recaudados entre Ingresos programados por 100</t>
  </si>
  <si>
    <t>Ingresos Recaudados</t>
  </si>
  <si>
    <t>Pesos</t>
  </si>
  <si>
    <t>Ingresos Programados</t>
  </si>
  <si>
    <t>Ejercicio del Presupuesto de Egresos</t>
  </si>
  <si>
    <t>Presupuesto de Egresos del Tribunal Superior de Justicia</t>
  </si>
  <si>
    <t>Adecuada administración de los recursos financieros  humanos  materiales y técnicos</t>
  </si>
  <si>
    <t>Cociente Egresos devengados entre Egresos programados por 100</t>
  </si>
  <si>
    <t>Egresos Devengados</t>
  </si>
  <si>
    <t>Egresos Programados</t>
  </si>
  <si>
    <t>Proporción de Gasto Programable</t>
  </si>
  <si>
    <t>Economía</t>
  </si>
  <si>
    <t>Muestra la razón porcentual que guardan el total de gasto programable entre el total del presupuesto de egresos</t>
  </si>
  <si>
    <t>porcentual</t>
  </si>
  <si>
    <t>Total de gasto programable / Total de Egresos * 100</t>
  </si>
  <si>
    <t>Total de gasto programable</t>
  </si>
  <si>
    <t>pesos</t>
  </si>
  <si>
    <t>Total presupuesto de egresos</t>
  </si>
  <si>
    <t>Informe de Cuenta Pública</t>
  </si>
  <si>
    <t>Proporción de Gasto de Operación</t>
  </si>
  <si>
    <t>Descendente</t>
  </si>
  <si>
    <t>Muestra la razón porcentual que guardan el total de gasto de operación entre el total del presupuesto de egresos</t>
  </si>
  <si>
    <t>Total de Gasto de Operación / Total de Egresos * 100</t>
  </si>
  <si>
    <t>Total de gasto de operación</t>
  </si>
  <si>
    <t>Proporción de Servicios Personales</t>
  </si>
  <si>
    <t>Muestra la razón porcentual que guardan el total de gasto en servicios personales entre el total de gasto de operación</t>
  </si>
  <si>
    <t>Total de Gasto e Servicios Personales / Total de Gasto de Operación * 100</t>
  </si>
  <si>
    <t>Total de gasto en servicios personales</t>
  </si>
  <si>
    <t>Gasto de operación: Gasto corriente integrado por Servicios Personales, Materiales y Suministos, y Servicios Generales</t>
  </si>
  <si>
    <t xml:space="preserve">Cumplimiento en la presentación de la información financiera y presupuestal </t>
  </si>
  <si>
    <t>Avance en el ejercicio y aplicación del Presupuesto de Egresos</t>
  </si>
  <si>
    <t>Determinar y verificar la participación del gasto de operación con respecto al total de egresos</t>
  </si>
  <si>
    <t>Determinar y verificar la participación del gasto programable con respecto al total de egresos</t>
  </si>
  <si>
    <t>Determinar y verificar la participación de los servicios personales con respecto al total de gastos de operación</t>
  </si>
  <si>
    <t>Línea base 2017</t>
  </si>
  <si>
    <t>Línea base 2018</t>
  </si>
  <si>
    <t>Línea base 2019</t>
  </si>
  <si>
    <t>Línea base 2019*</t>
  </si>
  <si>
    <r>
      <t>*</t>
    </r>
    <r>
      <rPr>
        <u/>
        <sz val="10"/>
        <color theme="1"/>
        <rFont val="Arial Narrow"/>
        <family val="2"/>
      </rPr>
      <t xml:space="preserve"> Criterio a partir de 2019</t>
    </r>
    <r>
      <rPr>
        <sz val="10"/>
        <color theme="1"/>
        <rFont val="Arial Narrow"/>
        <family val="2"/>
      </rPr>
      <t xml:space="preserve">: </t>
    </r>
    <r>
      <rPr>
        <b/>
        <sz val="10"/>
        <color theme="1"/>
        <rFont val="Arial Narrow"/>
        <family val="2"/>
      </rPr>
      <t>Gasto programable</t>
    </r>
    <r>
      <rPr>
        <sz val="10"/>
        <color theme="1"/>
        <rFont val="Arial Narrow"/>
        <family val="2"/>
      </rPr>
      <t>.- es aquél que usa el gobierno para proveer bienes y servicios a la población, así como el gasto en programas sociales y todo aquello necesario para la operación de las instituciones gubernamentales. Para el caso del TSJ, el gasto programable se conforma del capitulo 1000, 2000, 3000, 5000 y 6000. Se considera</t>
    </r>
    <r>
      <rPr>
        <b/>
        <sz val="10"/>
        <color theme="1"/>
        <rFont val="Arial Narrow"/>
        <family val="2"/>
      </rPr>
      <t xml:space="preserve"> no programable</t>
    </r>
    <r>
      <rPr>
        <sz val="10"/>
        <color theme="1"/>
        <rFont val="Arial Narrow"/>
        <family val="2"/>
      </rPr>
      <t xml:space="preserve"> el presupuesto destinado a la obligación de pago a jubilados  (capitulo 4000) y ADEFAS (capitulo 9000)</t>
    </r>
  </si>
  <si>
    <t>Avance 2024</t>
  </si>
  <si>
    <t>H. TRIBUNAL SUPERIOR DE JUSTICIA DEL ESTADO DE MORELOS</t>
  </si>
  <si>
    <t>MATRIZ DE INDICADORES DE RESULTADOS AL 31 MARZO 2024</t>
  </si>
  <si>
    <t xml:space="preserve">Programa presupuestario:   </t>
  </si>
  <si>
    <t>TSJ - Programa de Administración e imparticion de Justicia 2024</t>
  </si>
  <si>
    <t xml:space="preserve">Ramo:   </t>
  </si>
  <si>
    <t>28 Participaciones a Entidades Federativas y Municipios</t>
  </si>
  <si>
    <t xml:space="preserve">Dependencia o entidad:  </t>
  </si>
  <si>
    <t>Poder Judicial del Estado de Morelos</t>
  </si>
  <si>
    <t xml:space="preserve">Unidades Responsables:  </t>
  </si>
  <si>
    <t xml:space="preserve">Juzgados de primera instancia en materia civil, familiar, mercantil y penal, Salas de Magistrados </t>
  </si>
  <si>
    <t>ALINEACION</t>
  </si>
  <si>
    <t>Plan Nacional de Desarrollo 2019-2024</t>
  </si>
  <si>
    <t>Plan Estatal de Desarrollo 2019-2024</t>
  </si>
  <si>
    <t>Programa Institucional</t>
  </si>
  <si>
    <t>Ejes transversales</t>
  </si>
  <si>
    <t>Eje estratégico</t>
  </si>
  <si>
    <t>1. Política y gobierno</t>
  </si>
  <si>
    <t>1.  Paz y seguridad para los morelenses</t>
  </si>
  <si>
    <t>JT - Administración e imparticion de Justicia Sistema Tradicional 2024</t>
  </si>
  <si>
    <t>* Respeto irrestricto a los Derechos Humanos                            * Enfoque de Género</t>
  </si>
  <si>
    <t>Estrategia</t>
  </si>
  <si>
    <t>Cambio de paradigma en seguridad</t>
  </si>
  <si>
    <t>Procuración de Justicia</t>
  </si>
  <si>
    <t xml:space="preserve">Impartición de justicia de conformidad con lo dispuesto en los artículos 20 y 86 de la Constitución Política del Estado Libre y Soberano de Morelos. </t>
  </si>
  <si>
    <t>1. Erradicar la corrupción y reactivar la procuración de justicia</t>
  </si>
  <si>
    <t>1.5 Garantizar, promover y proteger los derechos de las víctimas del delito y de violaciones a los derechos humanos considerados como graves por las legislaciones aplicables</t>
  </si>
  <si>
    <t>Meta</t>
  </si>
  <si>
    <t>Asegurar el acceso en condiciones de igualdad a todos los justiciable a un sistema de justicia que garantice plenamente la protección y seguridad jurídica, así como el debido proceso, haciendo valer los derechos humanos fundamentales, la igualdad de género y las garantías individuales de los particulares consagrados en la Carta Magna y la Constitución local del Estado como una obligación por parte de las instituciones públicas</t>
  </si>
  <si>
    <t>* Atención de calidad                        * Etica y transparencia</t>
  </si>
  <si>
    <t>1971520
CENSO 2020</t>
  </si>
  <si>
    <t>pob proyección 2022</t>
  </si>
  <si>
    <t>Clasificación funcional</t>
  </si>
  <si>
    <t>Actividad institucional</t>
  </si>
  <si>
    <t>Finalidad</t>
  </si>
  <si>
    <t>1. Gobierno</t>
  </si>
  <si>
    <t>Función</t>
  </si>
  <si>
    <t>1.2 Justicia</t>
  </si>
  <si>
    <t>Subfunción</t>
  </si>
  <si>
    <t>1.2.1 Impartición de justicia</t>
  </si>
  <si>
    <t>1.2.1.1</t>
  </si>
  <si>
    <t>Impartición de justicia</t>
  </si>
  <si>
    <t>1.2.1.2</t>
  </si>
  <si>
    <t>Administración de justicia</t>
  </si>
  <si>
    <t>Indicadores</t>
  </si>
  <si>
    <t>Linea base</t>
  </si>
  <si>
    <t>Meta anual 2024</t>
  </si>
  <si>
    <t>Avance acumulado</t>
  </si>
  <si>
    <t>Semaforización</t>
  </si>
  <si>
    <t>Nacional</t>
  </si>
  <si>
    <t>Internacional</t>
  </si>
  <si>
    <t>Nombre del indicador</t>
  </si>
  <si>
    <t>Definición del indicador</t>
  </si>
  <si>
    <t>Método de cálculo</t>
  </si>
  <si>
    <t>Unidad de medidad</t>
  </si>
  <si>
    <t>Tipo</t>
  </si>
  <si>
    <t>Periodicidad</t>
  </si>
  <si>
    <t>1º TRIMESTRE</t>
  </si>
  <si>
    <t>= +/- 10%</t>
  </si>
  <si>
    <t>Año</t>
  </si>
  <si>
    <t>Valor</t>
  </si>
  <si>
    <t>1º Trim</t>
  </si>
  <si>
    <t>2º Trim</t>
  </si>
  <si>
    <t>3º Trim</t>
  </si>
  <si>
    <t>4º Trim</t>
  </si>
  <si>
    <t>Absoluto</t>
  </si>
  <si>
    <t>= +/- 20%</t>
  </si>
  <si>
    <t>1º Trim 2024</t>
  </si>
  <si>
    <t>2º Trim 2024</t>
  </si>
  <si>
    <t>3º Trim 2024</t>
  </si>
  <si>
    <t>4º Trim 2024</t>
  </si>
  <si>
    <t>Demarcaciones</t>
  </si>
  <si>
    <t>&gt; +/- 20%</t>
  </si>
  <si>
    <t>1 Cuernavaca</t>
  </si>
  <si>
    <t>2 Pte Ixtla</t>
  </si>
  <si>
    <t>3 Cuautla</t>
  </si>
  <si>
    <t>4 Jiutepec</t>
  </si>
  <si>
    <t>Penal Unico</t>
  </si>
  <si>
    <t>Oral Penal</t>
  </si>
  <si>
    <t>Oral Mercatil</t>
  </si>
  <si>
    <t>Laboral</t>
  </si>
  <si>
    <t>Magistrados</t>
  </si>
  <si>
    <t>Fin</t>
  </si>
  <si>
    <t>Contribuir a la seguridad y paz social mediante la cobertura de servicios de impartición de justicia y solución de conflictos por medios alternativos</t>
  </si>
  <si>
    <t>Cobertura general de servicios de impartición de justicia en el estado de Morelos</t>
  </si>
  <si>
    <t>Expresa la proporcion del total de juzgadores por cada 100,000 habitantes</t>
  </si>
  <si>
    <t xml:space="preserve">Numero total de jueces y juezas / población del Estado de Morelos /100,000 </t>
  </si>
  <si>
    <t>Razón</t>
  </si>
  <si>
    <t>Estratégico</t>
  </si>
  <si>
    <t>Avance  2024 Valor absoluto</t>
  </si>
  <si>
    <t>Avance 2024 Valor relativo</t>
  </si>
  <si>
    <t>Cobertura  de servicios de impartición de justicia bajo el Sistema de Justicia Tradicional en el Estado de Morelos</t>
  </si>
  <si>
    <t>Expresa la proporcion de juzgadores del Sistema de Justicia Tradicional por cada 100,000 habitantes</t>
  </si>
  <si>
    <t xml:space="preserve">Numero de jueces y juezas del Sistema de Justicia Tradicional / población del Estado de Morelos /100,000 </t>
  </si>
  <si>
    <t>Cobertura</t>
  </si>
  <si>
    <t>Propósito</t>
  </si>
  <si>
    <t>Los justiciables acceden a un sistema de justicia expedita, imparcial y gratuita</t>
  </si>
  <si>
    <t>Indice medio de resolución de conflictos</t>
  </si>
  <si>
    <t>Refleja el grado de resolución de los casos admitidos en las distintas unidades jurisdiccionales de primera y segunda instancia</t>
  </si>
  <si>
    <t>(Suma de resoluciones definitivas emitidas en 1a y 2a instancias + conclusión por medios alternos / Suma de demandas admitidas en 1a y 2a instancias) * 100</t>
  </si>
  <si>
    <t>SALAS 2A INSTANCIA</t>
  </si>
  <si>
    <t>Asuntos promovidos por los justiciables en Segunda Instancia atendidos y resueltos</t>
  </si>
  <si>
    <t>Porcentaje de sentencias definitivas  respecto de los asuntos iniciados en segunda instancia</t>
  </si>
  <si>
    <t xml:space="preserve">Expresa el grado de atención y resolución de los casos recibidos en las distintas Salas de Segunda Instancia </t>
  </si>
  <si>
    <t>(Sentencias definitivas/ asuntos iniciados) * 100</t>
  </si>
  <si>
    <t>Variación porcentual de las sentencias definitivas emitidas en segunda instancia</t>
  </si>
  <si>
    <t>Mide la variacion porcentual de las resoluciones definitivas en segunda instancia respecto al año inmediato anterior</t>
  </si>
  <si>
    <t>((Sentencias definitivas emitidas en segunda instancia/ Sentencias definitivas en segunda instancia emitidas en el mismo periodo del ejercicio inmediato anterior)-1)*100</t>
  </si>
  <si>
    <t>Porcentaje de demandas de amparo en segunda instancia resueltas</t>
  </si>
  <si>
    <t>Expresa el grado de atención y resolución de las demandas de amparo directo por las Salas de Segunda Instancia del Tribunal Superior de Justicia</t>
  </si>
  <si>
    <t>((Amparos concedidos+ amparos denegados+amparos sobreseidos)/demandas de amparo directo recibidas)*100</t>
  </si>
  <si>
    <t>Actividad 1.1</t>
  </si>
  <si>
    <t>Realización de audiencias</t>
  </si>
  <si>
    <t>Porcentaje de audiencias realizadas</t>
  </si>
  <si>
    <t>Mide la proporción de audiencias realizadas respecto a la cantidad de asuntos iniciados</t>
  </si>
  <si>
    <t>(Audiencias realizadas/ asuntos iniciados)*100</t>
  </si>
  <si>
    <t>Actividad 1.2</t>
  </si>
  <si>
    <t>Ejecución de notificaciones</t>
  </si>
  <si>
    <t>Porcentaje de notificaciones realizadas</t>
  </si>
  <si>
    <t>Mide la proporción de notificaciones realizadas respecto a la cantidad de asuntos iniciados</t>
  </si>
  <si>
    <t>(Notificaciones realizadas / asuntos iniciados)*100</t>
  </si>
  <si>
    <t>Actividad 1.3</t>
  </si>
  <si>
    <t>Celebración de plenos</t>
  </si>
  <si>
    <t xml:space="preserve">Porcentaje de sentencias definitivas </t>
  </si>
  <si>
    <t>Mide la proporción de sentencias definitivas respecto de plenos celebrados</t>
  </si>
  <si>
    <t>(Sentencias definitivas/ Plenos celebrados)*100</t>
  </si>
  <si>
    <t>Porcentaje de plenos celebrados</t>
  </si>
  <si>
    <t>Mide la proporción de plenos celebrados respecto a la cantidad de asuntos iniciados</t>
  </si>
  <si>
    <t>(Plenos celebrados/ asuntos iniciados)*100</t>
  </si>
  <si>
    <t>Actividad 1.4</t>
  </si>
  <si>
    <t>Gestión de amparos directos</t>
  </si>
  <si>
    <t>Porcentaje de amparos directos sobreseidos</t>
  </si>
  <si>
    <t>Mide la proporción de amparos directos sobreseidos</t>
  </si>
  <si>
    <t>(Amparos directos sobreseidos/demandas de amparo radicadas) * 100</t>
  </si>
  <si>
    <t>Porcentaje de amparos directos concedidos</t>
  </si>
  <si>
    <t>Mide la proporción de amparos directos concedidos</t>
  </si>
  <si>
    <t>(Amparos directos concedidos/demandas de amparo radicadas) * 100</t>
  </si>
  <si>
    <t>Porcentaje de amparos directos denegados</t>
  </si>
  <si>
    <t>Mide la proporcion de amparos directos denegados</t>
  </si>
  <si>
    <t>(Amparos directos denegados/demandas de amparo radicadas) * 100</t>
  </si>
  <si>
    <t>Porcentaje de demandas radicadas</t>
  </si>
  <si>
    <t>Mide la proporción de demandas radicadas respecto de las demandas de amparo directo recibidas</t>
  </si>
  <si>
    <t>(Demandas radicadas/ Demandas de amparo directo recibidas)*100</t>
  </si>
  <si>
    <t>Actividad 1.5</t>
  </si>
  <si>
    <t>Recepción de apelaciones</t>
  </si>
  <si>
    <t>Porcentaje de apelaciones recibidas</t>
  </si>
  <si>
    <t>Mide la proporción de apelaciones recibidas respecto a la cantidad de asuntos iniciados</t>
  </si>
  <si>
    <t>(Apelaciones recibidas/ asuntos iniciados)*100</t>
  </si>
  <si>
    <t>JUZGADOS MATERIA CIVIL 1A INSTANCIA</t>
  </si>
  <si>
    <t>Asuntos en materia civil ingresados por los justiciables en Primera Instancia atendidos y resueltos</t>
  </si>
  <si>
    <t>Porcentaje de sentencias definitivas  respecto de las demandas admitidas en materia civil primera instancia</t>
  </si>
  <si>
    <t xml:space="preserve">Expresa el grado de atención y resolución de las demandas admitidas en los distintos Juzgados en materia Civil de Primera Instancia </t>
  </si>
  <si>
    <t>(Sentencias definitivas en materia civil primera instancia/ demandas admitidas) * 100</t>
  </si>
  <si>
    <t>Variación porcentual de las sentencias definitivas en materia civil emitidas en primera instancia</t>
  </si>
  <si>
    <t>Mide la variacion porcentual de las sentencias definitivas en materia civil en primera instancia respecto al año inmediato anterior</t>
  </si>
  <si>
    <t>((Sentencias definitivas emitidas en materia civil en primera instancia/ Sentencias definitivas en materia civil en primera instancia emitidas en el mismo periodo del ejercicio inmediato anterior)-1)*100</t>
  </si>
  <si>
    <t>Porcentaje de amparos en materia civil primera instancia resueltos</t>
  </si>
  <si>
    <t>Expresa el grado de atención y resolución de amparos en materia civil primera instancia del Tribunal Superior de Justicia</t>
  </si>
  <si>
    <t>((Aamparos concedidos+ amparos denegados+amparos sobreseidos)/Amparos recibidos en materia civil primera instancia)*100</t>
  </si>
  <si>
    <t>Actividad 2.1</t>
  </si>
  <si>
    <t>Admisión de demandas en materia civil primera instancia</t>
  </si>
  <si>
    <t>Porcentaje de demandas en materia civil primera instancia admitidas</t>
  </si>
  <si>
    <t>Mide la proporción de demandas admitidas respecto a la cantidad de demandas presentadas en materia civil primera instancia</t>
  </si>
  <si>
    <t>(Demandas admitidas/ demandas presentadas en materia civil primera instancia)*100</t>
  </si>
  <si>
    <t>Actividad 2.2</t>
  </si>
  <si>
    <t>Ejecución de notificaciones materia civil primera instancia</t>
  </si>
  <si>
    <t>Porcentaje de notificaciones en materia civil primera instancia realizadas</t>
  </si>
  <si>
    <t>Mide la proporción de notificaciones realizadas respecto a la cantidad de demandas admitidas en materia civil primera instancia</t>
  </si>
  <si>
    <t>(Notificaciones realizadas / demandas admitidas en materia civil primera instancia)*100</t>
  </si>
  <si>
    <t>Actividad 2.3</t>
  </si>
  <si>
    <t>Realización de comparecencias en materia civil primera instancia</t>
  </si>
  <si>
    <t>Porcentaje de comparecencias en materia civil primera instancia realizadas</t>
  </si>
  <si>
    <t>Mide la proporción de comparecencias realizadas respecto a la cantidad de demandas admitidas en materia civil primera instancia</t>
  </si>
  <si>
    <t>(Comparecencias realizadas/ demandas admitidas en matericia civil primera instancia)*100</t>
  </si>
  <si>
    <t>Actividad 2.4</t>
  </si>
  <si>
    <t>Gestión de amparos en materia civil primera instancia</t>
  </si>
  <si>
    <t>Porcentaje de amparos sobreseidos en materia civil primera instancia</t>
  </si>
  <si>
    <t>Mide la proporción de amparos sobreseidos en materia civil primera instancia</t>
  </si>
  <si>
    <t>(Amparos sobreseidos/Amparo recibidos en materia civil primera instancia) * 100</t>
  </si>
  <si>
    <t>Porcentaje de amparos concedidos en materia civil primera instancia</t>
  </si>
  <si>
    <t>Mide la proporción de amparos concedidos en materia civil primera instancia</t>
  </si>
  <si>
    <t>(Amparos concedidos/Amparos recibidos en materia civil primera instancia) * 100</t>
  </si>
  <si>
    <t>Porcentaje de amparos denegados en materia civil primera instancia</t>
  </si>
  <si>
    <t>Mide la proporcion de amparos denegados en materia civil primera instancia</t>
  </si>
  <si>
    <t>(Amparos denegados/Amparo recibidos en materia civil primera instancia) * 100</t>
  </si>
  <si>
    <t>JUZGADOS MATERIA FAMILIAR 1A INSTANCIA</t>
  </si>
  <si>
    <t>Asuntos en materia familiar ingresados por los justiciables en Primera Instancia atendidos y resueltos</t>
  </si>
  <si>
    <t>Porcentaje de sentencias definitivas  respecto de las demandas admitidas en materia familiar primera instancia</t>
  </si>
  <si>
    <t xml:space="preserve">Expresa el grado de atención y resolución de las demandas admitidas en los distintos Juzgados en materia familiar de primera instancia </t>
  </si>
  <si>
    <t>(Sentencias definitivas en materia familiar primera instancia/ demandas admitidas) * 100</t>
  </si>
  <si>
    <t>Variación porcentual de las sentencias definitivas en materia familiar emitidas en primera instancia</t>
  </si>
  <si>
    <t>Mide la variacion porcentual de las sentencias definitivas en materia familiar en primera instancia respecto al año inmediato anterior</t>
  </si>
  <si>
    <t>((Sentencias definitivas emitidas en materia familiar en primera instancia/ Sentencias definitivas en materia familiar en primera instancia emitidas en el mismo periodo del ejercicio inmediato anterior)-1)*100</t>
  </si>
  <si>
    <t>Porcentaje de amparos en materia familiar primera instancia resueltos</t>
  </si>
  <si>
    <t xml:space="preserve">Expresa el grado de atención y resolución de amparos en materia familiar primera instancia </t>
  </si>
  <si>
    <t>((Aamparos concedidos+ amparos denegados+amparos sobreseidos)/Amparos recibidos en materia familiar primera instancia)*100</t>
  </si>
  <si>
    <t>Actividad 3.1</t>
  </si>
  <si>
    <t>Admisión de demandas en materia familiar primera instancia</t>
  </si>
  <si>
    <t>Porcentaje de demandas en materia familiar primera instancia admitidas</t>
  </si>
  <si>
    <t>Mide la proporción de demandas admitidas respecto a la cantidad de demandas presentadas en materia familiar primera instancia</t>
  </si>
  <si>
    <t>(Demandas admitidas/ demandas presentadas en materia familiar primera instancia)*100</t>
  </si>
  <si>
    <t>Actividad 3.2</t>
  </si>
  <si>
    <t>Ejecución de notificaciones materia familiar primera instancia</t>
  </si>
  <si>
    <t>Porcentaje de notificaciones en materia familiar primera instancia realizadas</t>
  </si>
  <si>
    <t>Mide la proporción de notificaciones realizadas respecto a la cantidad de demandas admitidas en materia familiar primera instancia</t>
  </si>
  <si>
    <t>(Notificaciones realizadas / demandas admitidas en materia familiar primera instancia)*100</t>
  </si>
  <si>
    <t>Actividad 3.3</t>
  </si>
  <si>
    <t>Realización de comparecencias en materia familiar primera instancia</t>
  </si>
  <si>
    <t>Porcentaje de comparecencias en materia familiar primera intancia realizadas</t>
  </si>
  <si>
    <t>Mide la proporción de comparecencias realizadas respecto a la cantidad de demandas admitidas en materia familiar primera instancia</t>
  </si>
  <si>
    <t>(Comparecencias realizadas/ demandas admitidas en materia familiar primera instancia)*100</t>
  </si>
  <si>
    <t>Actividad 3.4</t>
  </si>
  <si>
    <t>Gestión de amparos en materia familiar primera instancia</t>
  </si>
  <si>
    <t>Porcentaje de amparos sobreseidos en materia familiar primera instancia</t>
  </si>
  <si>
    <t>Mide la proporción de amparos sobreseidos en materia familiar primera instancia</t>
  </si>
  <si>
    <t>(Amparos sobreseidos/Amparo recibidos en materia familiar primera instancia) * 100</t>
  </si>
  <si>
    <t>Porcentaje de amparos concedidos en materia familiar primera instancia</t>
  </si>
  <si>
    <t>Mide la proporción de amparos concedidos en materia familiar primera instancia</t>
  </si>
  <si>
    <t>(Amparos concedidos/Amparos recibidos en materia familiar primera instancia) * 100</t>
  </si>
  <si>
    <t>Porcentaje de amparos denegados en materia familiar primera instancia</t>
  </si>
  <si>
    <t>Mide la proporcion de amparos denegados en materia familiar primera instancia</t>
  </si>
  <si>
    <t>(Amparos denegados/Amparo recibidos en materia familiar primera instancia) * 100</t>
  </si>
  <si>
    <t>JUZGADOS MATERIA MERCANTIL 1A INSTANCIA</t>
  </si>
  <si>
    <t>Asuntos en materia mercantil ingresados por los justiciables en Primera Instancia atendidos y resueltos</t>
  </si>
  <si>
    <t>Porcentaje de sentencias definitivas  respecto de las demandas admitidas en materia mercantil primera instancia</t>
  </si>
  <si>
    <t xml:space="preserve">Expresa el grado de atención y resolución de las demandas admitidas en los distintos Juzgados en materia mercantil de primera instancia </t>
  </si>
  <si>
    <t>(Sentencias definitivas en materia mercantil primera instancia/ demandas admitidas) * 100</t>
  </si>
  <si>
    <t>Variación porcentual de las sentencias definitivas en materia mercantil emitidas en primera instancia</t>
  </si>
  <si>
    <t>Mide la variacion porcentual de las sentencias definitivas en materia mercantil en primera instancia respecto al año inmediato anterior</t>
  </si>
  <si>
    <t>((Sentencias definitivas emitidas en materia mercantil en primera instancia/ Sentencias definitivas en materia mercantil en primera instancia emitidas en el mismo periodo del ejercicio inmediato anterior)-1)*100</t>
  </si>
  <si>
    <t>Porcentaje de amparos en materia mercantil primera instancia resueltos</t>
  </si>
  <si>
    <t xml:space="preserve">Expresa el grado de atención y resolución de amparos en materia mercantil primera instancia </t>
  </si>
  <si>
    <t>((Aamparos concedidos+ amparos denegados+amparos sobreseidos)/Amparos recibidos en materia mercantil primera instancia)*100</t>
  </si>
  <si>
    <t>Actividad 4.1</t>
  </si>
  <si>
    <t>Admisión de demandas en materia mercantil primera instancia</t>
  </si>
  <si>
    <t>Porcentaje de demandas en materia mercantil primera instancia admitidas</t>
  </si>
  <si>
    <t>Mide la proporción de demandas admitidas respecto a la cantidad de demandas presentadas en materia mercantil primera instancia</t>
  </si>
  <si>
    <t>(Demandas admitidas/ demandas presentadas en materia mercantil primera instancia)*100</t>
  </si>
  <si>
    <t>Actividad 4.2</t>
  </si>
  <si>
    <t>Ejecución de notificaciones materia mercantil primera instancia</t>
  </si>
  <si>
    <t>Porcentaje de notificaciones en materia mercantil primera instancia realizadas</t>
  </si>
  <si>
    <t>Mide la proporción de notificaciones realizadas respecto a la cantidad de demandas admitidas en materia mercantil primera instancia</t>
  </si>
  <si>
    <t>(Notificaciones realizadas / demandas admitidas en materia mercantil primera instancia)*100</t>
  </si>
  <si>
    <t>Actividad 4.3</t>
  </si>
  <si>
    <t>Realización de comparecencias en materia mercantil primera instancia</t>
  </si>
  <si>
    <t>Porcentaje de comparecencias en materia mercantil primera intancia realizadas</t>
  </si>
  <si>
    <t>Mide la proporción de comparecencias realizadas respecto a la cantidad de demandas admitidas en materia mercantil primera instancia</t>
  </si>
  <si>
    <t>(Comparecencias realizadas/ demandas admitidas en matericia mercantil primera instancia)*100</t>
  </si>
  <si>
    <t>Actividad 4.4</t>
  </si>
  <si>
    <t>Gestión de amparos en materia mercantil primera instancia</t>
  </si>
  <si>
    <t>Porcentaje de amparos sobreseidos en materia mercantil primera instancia</t>
  </si>
  <si>
    <t>Mide la proporción de amparos sobreseidos en materia mercantil primera instancia</t>
  </si>
  <si>
    <t>(Amparos sobreseidos/Amparo recibidos en materia mercantil primera instancia) * 100</t>
  </si>
  <si>
    <t>Porcentaje de amparos concedidos en materia mercantil primera instancia</t>
  </si>
  <si>
    <t>Mide la proporción de amparos concedidos en materia mercantil primera instancia</t>
  </si>
  <si>
    <t>(Amparos concedidos/Amparos recibidos en materia mercantil primera instancia) * 100</t>
  </si>
  <si>
    <t>Porcentaje de amparos denegados en materia mercantil primera instancia</t>
  </si>
  <si>
    <t>Mide la proporcion de amparos denegados en materia mercantil primera instancia</t>
  </si>
  <si>
    <t>(Amparos denegados/Amparo recibidos en materia mercantil primera instancia) * 100</t>
  </si>
  <si>
    <t>JUZGADOS MENOR CIVIL 1A INSTANCIA</t>
  </si>
  <si>
    <t>Asuntos menores en materia civil ingresados por los justiciables en Primera Instancia atendidos y resueltos</t>
  </si>
  <si>
    <t>Porcentaje de sentencias definitivas  respecto de las demandas admitidas de asuntos menores en materia civil primera instancia</t>
  </si>
  <si>
    <t xml:space="preserve">Expresa el grado de atención y resolución de las demandas admitidas de asuntos menores en materia civil de primera instancia </t>
  </si>
  <si>
    <t>(Sentencias definitivas de asuntos menores en materia civil primera instancia/ demandas admitidas) * 100</t>
  </si>
  <si>
    <t>Variación porcentual de las sentencias definitivas de asuntos menores en materia civil emitidas en primera instancia</t>
  </si>
  <si>
    <t>Mide la variacion porcentual de las sentencias definitivas de asuntos menores en materia civil en primera instancia respecto al año inmediato anterior</t>
  </si>
  <si>
    <t>((Sentencias definitivas de asuntos menores en materia civil en primera instancia/ Sentencias definitivas de asuntos menores en materia civil en primera instancia emitidas en el mismo periodo del ejercicio inmediato anterior)-1)*100</t>
  </si>
  <si>
    <t>Porcentaje de amparos de asuntos menores en materia civil primera instancia resueltos</t>
  </si>
  <si>
    <t xml:space="preserve">Expresa el grado de atención y resolución de amparos de asuntos menores en materia civil primera instancia </t>
  </si>
  <si>
    <t>((Aamparos concedidos+ amparos denegados+amparos sobreseidos)/Amparos recibidos de asuntos menores en materia civil primera instancia)*100</t>
  </si>
  <si>
    <t>Actividad 5.1</t>
  </si>
  <si>
    <t>Admisión de demandas de asuntos menores en materia civil primera instancia</t>
  </si>
  <si>
    <t>Porcentaje de demandas de asuntos menores en materia civil primera instancia admitidas</t>
  </si>
  <si>
    <t xml:space="preserve">Mide la proporción de demandas admitidas respecto a la cantidad de demandas presentadas sobre asuntos menores en materia civil primera instancia </t>
  </si>
  <si>
    <t>(Demandas admitidas/ demandas presentadas  de asuntos menores en materia civil primera instancia)*100</t>
  </si>
  <si>
    <t>Actividad 5.2</t>
  </si>
  <si>
    <t>Ejecución de notificaciones de asuntos menores en materia civil primera instancia</t>
  </si>
  <si>
    <t>Porcentaje de notificaciones de asuntos menores en materia civil primera instancia realizadas</t>
  </si>
  <si>
    <t>Mide la proporción de notificaciones realizadas respecto a la cantidad de demandas admitidas en asuntos menores en materia civil primera instancia</t>
  </si>
  <si>
    <t>(Notificaciones realizadas / demandas admitidas  de asuntos menores en materia civil primera instancia)*100</t>
  </si>
  <si>
    <t>Actividad 5.3</t>
  </si>
  <si>
    <t>Realización de comparecencias en asuntos menores en materia civil primera instancia</t>
  </si>
  <si>
    <t>Porcentaje de comparecencias de asuntos menores en materia civil primera intancia realizadas</t>
  </si>
  <si>
    <t>Mide la proporción de comparecencias realizadas respecto a la cantidad de demandas admitidas de asuntos menores en materia civil primera instancia</t>
  </si>
  <si>
    <t>(Comparecencias realizadas/ demandas admitidas  de asuntos menores en materia civil primera instancia)*100</t>
  </si>
  <si>
    <t>Actividad 5.4</t>
  </si>
  <si>
    <t>Gestión de amparos  de asuntos menores en materia civil primera instancia</t>
  </si>
  <si>
    <t>Porcentaje de amparos sobreseidos de asuntos menores en materia civil primera instancia</t>
  </si>
  <si>
    <t>Mide la proporción de amparos sobreseidos de asuntos menores en materia civil primera instancia</t>
  </si>
  <si>
    <t>(Amparos sobreseidos/Amparo recibidos de asuntos menores en materia civil primera instancia) * 100</t>
  </si>
  <si>
    <t>Porcentaje de amparos concedidos de asuntos menores en materia civil primera instancia</t>
  </si>
  <si>
    <t>Mide la proporción de amparos concedidos de asuntos menores en materia civil primera instancia</t>
  </si>
  <si>
    <t>(Amparos concedidos/Amparos recibidos de asuntos menores en materia civil primera instancia) * 100</t>
  </si>
  <si>
    <t>Porcentaje de amparos denegados de asuntos menores en materia civil primera instancia</t>
  </si>
  <si>
    <t>Mide la proporcion de amparos denegados de asuntos menores en materia civil primera instancia</t>
  </si>
  <si>
    <t>(Amparos denegados/Amparo recibidos de asuntos menores en materia civil primera instancia) * 100</t>
  </si>
  <si>
    <t>JUZGADOS MENOR MERCANTIL 1A INSTANCIA</t>
  </si>
  <si>
    <t>Asuntos menores en materia mercantil ingresados por los justiciables en Primera Instancia atendidos y resueltos</t>
  </si>
  <si>
    <t>Porcentaje de sentencias definitivas  respecto de las demandas admitidas de asuntos menores en materia mercantil primera instancia</t>
  </si>
  <si>
    <t xml:space="preserve">Expresa el grado de atención y resolución de las demandas admitidas de asuntos menores en materia mercantil de primera instancia </t>
  </si>
  <si>
    <t>(Sentencias definitivas de asuntos menores en materia mercantil primera instancia/ demandas admitidas) * 100</t>
  </si>
  <si>
    <t>Variación porcentual de las sentencias definitivas de asuntos menores en materia mercantil emitidas en primera instancia</t>
  </si>
  <si>
    <t>Mide la variacion porcentual de las sentencias definitivas de asuntos menores en materia mercantil en primera instancia respecto al año inmediato anterior</t>
  </si>
  <si>
    <t>((Sentencias definitivas de asuntos menores en materia civil en primera instancia/ Sentencias definitivas de asuntos menores en materia mercantil en primera instancia emitidas en el mismo periodo del ejercicio inmediato anterior)-1)*100</t>
  </si>
  <si>
    <t>Porcentaje de amparos de asuntos menores en materia mercantil primera instancia resueltos</t>
  </si>
  <si>
    <t xml:space="preserve">Expresa el grado de atención y resolución de amparos de asuntos menores en materia mercantil primera instancia </t>
  </si>
  <si>
    <t>((Amparos concedidos+ amparos denegados+amparos sobreseidos)/Amparos recibidos de asuntos menores en materia mercantil primera instancia)*100</t>
  </si>
  <si>
    <t>Datos de amparos confirmados por Juzgado Segundo Menor. Trimestre 2 de 2022</t>
  </si>
  <si>
    <t>Actividad 6.1</t>
  </si>
  <si>
    <t>Admisión de demandas de asuntos menores en materia mercantil primera instancia</t>
  </si>
  <si>
    <t>Porcentaje de demandas de asuntos menores en materia mercantil primera instancia admitidas</t>
  </si>
  <si>
    <t xml:space="preserve">Mide la proporción de demandas admitidas respecto a la cantidad de demandas presentadas sobre asuntos menores en materia mercantil primera instancia </t>
  </si>
  <si>
    <t>(Demandas admitidas/ demandas presentadas  de asuntos menores en materia mercantil primera instancia)*100</t>
  </si>
  <si>
    <t>Actividad 6.2</t>
  </si>
  <si>
    <t>Ejecución de notificaciones de asuntos menores en materia mercantil primera instancia</t>
  </si>
  <si>
    <t>Porcentaje de notificaciones de asuntos menores en materia mercantil primera instancia realizadas</t>
  </si>
  <si>
    <t>Mide la proporción de notificaciones realizadas respecto a la cantidad de demandas admitidas en asuntos menores en materia mercantil primera instancia</t>
  </si>
  <si>
    <t>(Notificaciones realizadas / demandas admitidas  de asuntos menores en materia mercantil primera instancia)*100</t>
  </si>
  <si>
    <t>Actividad 6.3</t>
  </si>
  <si>
    <t>Realización de comparecencias en asuntos menores en materia mercantil primera instancia</t>
  </si>
  <si>
    <t>Porcentaje de comparecencias de asuntos menores en materia mercantil primera intancia realizadas</t>
  </si>
  <si>
    <t>Mide la proporción de comparecencias realizadas respecto a la cantidad de demandas admitidas de asuntos menores en materia mercantil primera instancia</t>
  </si>
  <si>
    <t>(Comparecencias realizadas/ demandas admitidas  de asuntos menores en materia mercantil primera instancia)*100</t>
  </si>
  <si>
    <t>Actividad 6.4</t>
  </si>
  <si>
    <t>Gestión de amparos  de asuntos menores en materia mercantil primera instancia</t>
  </si>
  <si>
    <t>Porcentaje de amparos sobreseidos de asuntos menores en materia mercantil primera instancia</t>
  </si>
  <si>
    <t>Mide la proporción de amparos sobreseidos de asuntos menores en materia mercantil primera instancia</t>
  </si>
  <si>
    <t>(Amparos sobreseidos/Amparo recibidos de asuntos menores en materia mercantil primera instancia) * 100</t>
  </si>
  <si>
    <t>Porcentaje de amparos concedidos de asuntos menores en materia mercantil primera instancia</t>
  </si>
  <si>
    <t>Mide la proporción de amparos concedidos de asuntos menores en materia mercantil primera instancia</t>
  </si>
  <si>
    <t>(Amparos concedidos/Amparos recibidos de asuntos menores en materia mercantil primera instancia) * 100</t>
  </si>
  <si>
    <t>Porcentaje de amparos denegados de asuntos menores en materia mercantil primera instancia</t>
  </si>
  <si>
    <t>Mide la proporcion de amparos denegados de asuntos menores en materia mercantil primera instancia</t>
  </si>
  <si>
    <t>(Amparos denegados/Amparo recibidos de asuntos menores en materia mercantil primera instancia) * 100</t>
  </si>
  <si>
    <t>1 trimestre 2024</t>
  </si>
  <si>
    <t>sentencias definitivas</t>
  </si>
  <si>
    <t>desistimiento</t>
  </si>
  <si>
    <t>convenio</t>
  </si>
  <si>
    <t>Denegada apelación</t>
  </si>
  <si>
    <t>incompetencia</t>
  </si>
  <si>
    <t>Desistimiento</t>
  </si>
  <si>
    <t>Desiertos</t>
  </si>
  <si>
    <t>Demandas presentdas</t>
  </si>
  <si>
    <t>Demandas admitidas</t>
  </si>
  <si>
    <t>Civil</t>
  </si>
  <si>
    <t>Familiar</t>
  </si>
  <si>
    <t>Mercantil</t>
  </si>
  <si>
    <t>EL número mayor de demandas admitidas a las presentadas se jsutifica con la aceptación de demandas prevenidas de mes inmediato anterior para la presentación de las cifras de los informes correspondientes</t>
  </si>
  <si>
    <t>Menor civil</t>
  </si>
  <si>
    <t>Menor mercantil</t>
  </si>
  <si>
    <t>ojo</t>
  </si>
  <si>
    <t>Penal tradicional</t>
  </si>
  <si>
    <t>Segunda Inst</t>
  </si>
  <si>
    <t>asuntos iniciados 2da</t>
  </si>
  <si>
    <t>A (Conc. Sent)</t>
  </si>
  <si>
    <t>B (Otros tipos conclusión)</t>
  </si>
  <si>
    <t>A+B 
(Total conclusiones)</t>
  </si>
  <si>
    <t>410 es la cifra de de asuntos ingresados (menos) los ingresados en oralidad mercantil y penal (1+153)</t>
  </si>
  <si>
    <r>
      <t xml:space="preserve">Componente 1 </t>
    </r>
    <r>
      <rPr>
        <b/>
        <i/>
        <sz val="9"/>
        <color theme="1"/>
        <rFont val="Calibri"/>
        <family val="2"/>
        <scheme val="minor"/>
      </rPr>
      <t>Gestión Segunda Instancia</t>
    </r>
  </si>
  <si>
    <r>
      <t xml:space="preserve">Componente 2 </t>
    </r>
    <r>
      <rPr>
        <b/>
        <i/>
        <sz val="9"/>
        <color theme="1"/>
        <rFont val="Calibri"/>
        <family val="2"/>
        <scheme val="minor"/>
      </rPr>
      <t>Gestion Materia Civil Primera Instancia</t>
    </r>
  </si>
  <si>
    <r>
      <t xml:space="preserve">Componente 3 </t>
    </r>
    <r>
      <rPr>
        <b/>
        <i/>
        <sz val="9"/>
        <color theme="1"/>
        <rFont val="Calibri"/>
        <family val="2"/>
        <scheme val="minor"/>
      </rPr>
      <t>Gestion Materia Familiar Primera Instancia</t>
    </r>
  </si>
  <si>
    <r>
      <t xml:space="preserve">Componente 4 </t>
    </r>
    <r>
      <rPr>
        <b/>
        <i/>
        <sz val="9"/>
        <color theme="1"/>
        <rFont val="Calibri"/>
        <family val="2"/>
        <scheme val="minor"/>
      </rPr>
      <t>Gestión Materia Mercantil Primera Instancia</t>
    </r>
  </si>
  <si>
    <r>
      <t xml:space="preserve">Componente 5 </t>
    </r>
    <r>
      <rPr>
        <b/>
        <i/>
        <sz val="9"/>
        <color theme="1"/>
        <rFont val="Calibri"/>
        <family val="2"/>
        <scheme val="minor"/>
      </rPr>
      <t>Gestion Asuntos Menores Materia Civil</t>
    </r>
  </si>
  <si>
    <r>
      <t xml:space="preserve">Componente 6 </t>
    </r>
    <r>
      <rPr>
        <b/>
        <i/>
        <sz val="9"/>
        <color theme="1"/>
        <rFont val="Calibri"/>
        <family val="2"/>
        <scheme val="minor"/>
      </rPr>
      <t>Gestion Asuntos Menores Materia Mercantil</t>
    </r>
  </si>
  <si>
    <t>H. TRIBUNAL SUPEROR DE JUSTICIA DEL ESTADO DE MORELOS</t>
  </si>
  <si>
    <t>MATRIZ DE INDICADORES DE RESULTADOS AL 31 DE MARZO 2024</t>
  </si>
  <si>
    <t>Instituto de Justicia Alternativa</t>
  </si>
  <si>
    <t>JA - Administración e imparticion de Justicia Alternativa 2024</t>
  </si>
  <si>
    <t>Solución de conflictos a través de mecanismos alternativos que permitan procesos cortos, menores costos y una mayor satisfacción para las partes involucradas.</t>
  </si>
  <si>
    <t>Asegurar el acceso en condiciones de igualdad a todos los justiciable a un sistema de justicia  alternativa donde se pueda alcanzar un acuerdo entre los involucrados a través de la voluntad, la cooperación y el diálogo</t>
  </si>
  <si>
    <t>PRIMER TRIMESTRE 2024</t>
  </si>
  <si>
    <t>SEGUNDO TRIMESTRE 2024</t>
  </si>
  <si>
    <t>TERCER TRIMESTRE 2024</t>
  </si>
  <si>
    <t>CUARTO TRIMESTRE 2024</t>
  </si>
  <si>
    <t>ACUMULADO</t>
  </si>
  <si>
    <t>1 TRIM 2024</t>
  </si>
  <si>
    <t>= - 20%</t>
  </si>
  <si>
    <t>&gt; - 20%</t>
  </si>
  <si>
    <t>Cobertura  de servicios de solucion de conflictos por mecanismos alternativos en el Estado de Morelos</t>
  </si>
  <si>
    <t>Expresa la proporcion de facilitadores del Sistema de Justicia Alternativa por cada 100,000 habitantes</t>
  </si>
  <si>
    <t xml:space="preserve">Numero de facilitadores del Sistema de Justicia Alternativa / población del Estado de Morelos /100,000 </t>
  </si>
  <si>
    <t>Los justiciables acceden al sistema de justicia alternativa para la solución de sus conflictos,  involucrandose de manera voluntaria y proactiva, con la ayuda de mediadores certificados, observando en todo momento los principios de voluntariedad, confidencialidad, equidad y flexibilidad, sin afectar derechos de terceros ni el orden.</t>
  </si>
  <si>
    <t>Indice de conclusión de expedientes</t>
  </si>
  <si>
    <t>Refleja el grado de atención de las causas iniciadas en las distintas sedes del Centro Morelense de Mecanismos Alternativos para la Solución de Controversias</t>
  </si>
  <si>
    <r>
      <t xml:space="preserve">( Total de expedientes concluidos en el sistema de justicia alternativa  /  total de expedientes </t>
    </r>
    <r>
      <rPr>
        <i/>
        <sz val="8"/>
        <color theme="1"/>
        <rFont val="Calibri"/>
        <family val="2"/>
        <scheme val="minor"/>
      </rPr>
      <t>iniciados</t>
    </r>
    <r>
      <rPr>
        <sz val="8"/>
        <color theme="1"/>
        <rFont val="Calibri"/>
        <family val="2"/>
        <scheme val="minor"/>
      </rPr>
      <t xml:space="preserve"> en el sistema de justicia alternativa) X 100.</t>
    </r>
  </si>
  <si>
    <r>
      <t xml:space="preserve">Componente 1 </t>
    </r>
    <r>
      <rPr>
        <b/>
        <i/>
        <sz val="9"/>
        <color theme="1"/>
        <rFont val="Calibri"/>
        <family val="2"/>
        <scheme val="minor"/>
      </rPr>
      <t>Gestión Sistema Justicia Alternativa</t>
    </r>
  </si>
  <si>
    <t xml:space="preserve">Conflictos concluidos por mecanismos alternativos de solución </t>
  </si>
  <si>
    <t xml:space="preserve">Porcentaje de acuerdos celebrados </t>
  </si>
  <si>
    <t>Expresa el grado de solución de conflictos mediante la celebración de acuerdos de los expedientes concluidos en las distintas sedes del Centro Morelense de Mecanismos Alternativos para la Solución de Controversias</t>
  </si>
  <si>
    <r>
      <t>( Total de acuerdos celebrados  /  total de expedientes</t>
    </r>
    <r>
      <rPr>
        <i/>
        <sz val="8"/>
        <color theme="1"/>
        <rFont val="Calibri"/>
        <family val="2"/>
        <scheme val="minor"/>
      </rPr>
      <t xml:space="preserve"> concluidos</t>
    </r>
    <r>
      <rPr>
        <sz val="8"/>
        <color theme="1"/>
        <rFont val="Calibri"/>
        <family val="2"/>
        <scheme val="minor"/>
      </rPr>
      <t xml:space="preserve"> en el sistema de justicia alternativa) X 100.</t>
    </r>
  </si>
  <si>
    <t>Tiempo promedio de resolución de conflictos</t>
  </si>
  <si>
    <t>Mide el tiempo promedio de resolución de los expedientes concluidos</t>
  </si>
  <si>
    <t>Suma de la diferencia en dias entre la fecha de inicio del expediente y la fecha de su conclusión  / total de expedientes concluidos</t>
  </si>
  <si>
    <t>Dias</t>
  </si>
  <si>
    <t>Eficiencia</t>
  </si>
  <si>
    <t>Indice de satisfaccion</t>
  </si>
  <si>
    <t>Expresa el grado de satisfaccion respecto al servicio recibido en las distintas sedes del Centro Morelense de Mecanismos Alternativos para la Solución de Controversias</t>
  </si>
  <si>
    <t>Suma de calificación del servicio recibido / Total de expedientes concluidos</t>
  </si>
  <si>
    <t>Calidad</t>
  </si>
  <si>
    <t>Atención de personas</t>
  </si>
  <si>
    <t>Promedio de personas atendidas al dia por facilitador.</t>
  </si>
  <si>
    <t>Refleja el numero de personas atendidas diariamente por cada facilitador</t>
  </si>
  <si>
    <t>Total de personas atendidas / Número de facilitadores/ numero de dias laborados del periodo</t>
  </si>
  <si>
    <t>Personas x facilitador</t>
  </si>
  <si>
    <t>Ejecución de Invitaciones</t>
  </si>
  <si>
    <t>Porcentaje de invitaciones realizadas</t>
  </si>
  <si>
    <t xml:space="preserve">Mide la proporción de invitaciones realizadas respecto a la cantidad de expedientes iniciados </t>
  </si>
  <si>
    <t>(Número de invitaciones realizadas en el periodo / Expedientes iniciados en el periodo) x 100</t>
  </si>
  <si>
    <t>invitaciones por expediente</t>
  </si>
  <si>
    <t>Realización de sesiones</t>
  </si>
  <si>
    <t>Porcentaje de sesiones realizadas</t>
  </si>
  <si>
    <t>Mide la proporción de sesiones realizadas respecto a la cantidad de expedientes iniciados</t>
  </si>
  <si>
    <t>(Sesiones realizadas/ expedientes iniciados) x 100</t>
  </si>
  <si>
    <t>Sesiones por expediente</t>
  </si>
  <si>
    <t>Homologación de acuerdos</t>
  </si>
  <si>
    <t>Tasa de homologación de acuerdos celebrados</t>
  </si>
  <si>
    <t>Mide el porcentaje que representan el número de acuerdos homologados con respecto del total de acuerdos celebrados</t>
  </si>
  <si>
    <t>(Número acuerdos homologados / total de acuerdos celebrados en el periodo)x100</t>
  </si>
  <si>
    <t>Tiempo de resolución</t>
  </si>
  <si>
    <t>Lim. Inf</t>
  </si>
  <si>
    <t>Lim Sup</t>
  </si>
  <si>
    <t>Frecuencia          f</t>
  </si>
  <si>
    <t>marca clase x</t>
  </si>
  <si>
    <t>xf</t>
  </si>
  <si>
    <t>Media aritmética=</t>
  </si>
  <si>
    <t>Criterios Evaluacion</t>
  </si>
  <si>
    <t>Excelente</t>
  </si>
  <si>
    <t>Ene</t>
  </si>
  <si>
    <t>1,2,3,4,5</t>
  </si>
  <si>
    <t>Vac</t>
  </si>
  <si>
    <t>Abril</t>
  </si>
  <si>
    <t>Julio</t>
  </si>
  <si>
    <t>15 al 31 (13)</t>
  </si>
  <si>
    <t>Oct</t>
  </si>
  <si>
    <t>Feb</t>
  </si>
  <si>
    <t>Festivo</t>
  </si>
  <si>
    <t>Mayo</t>
  </si>
  <si>
    <t>1,10</t>
  </si>
  <si>
    <t>Agosto</t>
  </si>
  <si>
    <t>1 al 2 (2)</t>
  </si>
  <si>
    <t>Nov</t>
  </si>
  <si>
    <t>1,18</t>
  </si>
  <si>
    <t>Mzo</t>
  </si>
  <si>
    <t>18, 25 al 29</t>
  </si>
  <si>
    <t>Festivos</t>
  </si>
  <si>
    <t>Junio</t>
  </si>
  <si>
    <t>Septiembre</t>
  </si>
  <si>
    <t>Dic</t>
  </si>
  <si>
    <t>Criterios Escala Evaluacion</t>
  </si>
  <si>
    <t>Regular</t>
  </si>
  <si>
    <t>Malo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</si>
</sst>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62" x14ac:knownFonts="1">
    <font>
      <sz val="11"/>
      <color theme="1"/>
      <name val="Calibri"/>
      <family val="2"/>
      <scheme val="minor"/>
    </font>
    <font>
      <sz val="11"/>
      <color theme="1"/>
      <name val="Calibri"/>
      <family val="2"/>
      <scheme val="minor"/>
    </font>
    <font>
      <sz val="11"/>
      <color theme="1"/>
      <name val="Times New Roman"/>
      <family val="1"/>
    </font>
    <font>
      <b/>
      <u/>
      <sz val="11"/>
      <color theme="1"/>
      <name val="Calibri"/>
      <family val="2"/>
    </font>
    <font>
      <sz val="11"/>
      <color theme="1"/>
      <name val="Calibri"/>
      <family val="2"/>
    </font>
    <font>
      <sz val="10"/>
      <color theme="1"/>
      <name val="Arial Narrow"/>
      <family val="2"/>
    </font>
    <font>
      <b/>
      <sz val="10"/>
      <color theme="1"/>
      <name val="Arial Narrow"/>
      <family val="2"/>
    </font>
    <font>
      <sz val="10"/>
      <color theme="1"/>
      <name val="Calibri"/>
      <family val="2"/>
    </font>
    <font>
      <sz val="8"/>
      <color theme="1"/>
      <name val="Arial Narrow"/>
      <family val="2"/>
    </font>
    <font>
      <b/>
      <sz val="11"/>
      <color theme="1"/>
      <name val="Calibri"/>
      <family val="2"/>
    </font>
    <font>
      <sz val="11"/>
      <color theme="1"/>
      <name val="Arial Narrow"/>
      <family val="2"/>
    </font>
    <font>
      <sz val="10"/>
      <color theme="1"/>
      <name val="Calibri"/>
      <family val="2"/>
      <scheme val="minor"/>
    </font>
    <font>
      <u/>
      <sz val="10"/>
      <color theme="1"/>
      <name val="Arial Narrow"/>
      <family val="2"/>
    </font>
    <font>
      <sz val="11"/>
      <color rgb="FF9C0006"/>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theme="1"/>
      <name val="Calibri"/>
      <family val="2"/>
      <scheme val="minor"/>
    </font>
    <font>
      <sz val="8"/>
      <color theme="1"/>
      <name val="Calibri"/>
      <family val="2"/>
      <scheme val="minor"/>
    </font>
    <font>
      <b/>
      <sz val="10"/>
      <color theme="1"/>
      <name val="Calibri"/>
      <family val="2"/>
      <scheme val="minor"/>
    </font>
    <font>
      <sz val="9"/>
      <color theme="1"/>
      <name val="Calibri"/>
      <family val="2"/>
      <scheme val="minor"/>
    </font>
    <font>
      <b/>
      <sz val="8"/>
      <color theme="1"/>
      <name val="Calibri"/>
      <family val="2"/>
      <scheme val="minor"/>
    </font>
    <font>
      <b/>
      <sz val="9"/>
      <color rgb="FF00B050"/>
      <name val="Calibri"/>
      <family val="2"/>
      <scheme val="minor"/>
    </font>
    <font>
      <b/>
      <sz val="9"/>
      <color rgb="FFFF0000"/>
      <name val="Calibri"/>
      <family val="2"/>
      <scheme val="minor"/>
    </font>
    <font>
      <b/>
      <sz val="12"/>
      <color rgb="FFFF0000"/>
      <name val="Calibri"/>
      <family val="2"/>
      <scheme val="minor"/>
    </font>
    <font>
      <i/>
      <u/>
      <sz val="15"/>
      <color theme="1"/>
      <name val="Calibri"/>
      <family val="2"/>
      <scheme val="minor"/>
    </font>
    <font>
      <u/>
      <sz val="11"/>
      <color theme="1"/>
      <name val="Calibri"/>
      <family val="2"/>
      <scheme val="minor"/>
    </font>
    <font>
      <b/>
      <sz val="11"/>
      <color rgb="FFFF0000"/>
      <name val="Calibri"/>
      <family val="2"/>
      <scheme val="minor"/>
    </font>
    <font>
      <i/>
      <sz val="11"/>
      <color theme="1"/>
      <name val="Calibri"/>
      <family val="2"/>
      <scheme val="minor"/>
    </font>
    <font>
      <i/>
      <u/>
      <sz val="11"/>
      <color theme="1"/>
      <name val="Calibri"/>
      <family val="2"/>
      <scheme val="minor"/>
    </font>
    <font>
      <b/>
      <u/>
      <sz val="11"/>
      <color theme="1"/>
      <name val="Calibri"/>
      <family val="2"/>
      <scheme val="minor"/>
    </font>
    <font>
      <i/>
      <sz val="12"/>
      <color theme="1"/>
      <name val="Calibri"/>
      <family val="2"/>
      <scheme val="minor"/>
    </font>
    <font>
      <b/>
      <sz val="9"/>
      <color rgb="FFFFC000"/>
      <name val="Calibri"/>
      <family val="2"/>
      <scheme val="minor"/>
    </font>
    <font>
      <b/>
      <sz val="9"/>
      <color rgb="FF92D050"/>
      <name val="Calibri"/>
      <family val="2"/>
      <scheme val="minor"/>
    </font>
    <font>
      <b/>
      <sz val="9"/>
      <color theme="7" tint="-0.249977111117893"/>
      <name val="Calibri"/>
      <family val="2"/>
      <scheme val="minor"/>
    </font>
    <font>
      <b/>
      <sz val="11"/>
      <name val="Calibri"/>
      <family val="2"/>
      <scheme val="minor"/>
    </font>
    <font>
      <sz val="7"/>
      <color theme="1"/>
      <name val="Arial Narrow"/>
      <family val="2"/>
    </font>
    <font>
      <sz val="12"/>
      <color theme="1"/>
      <name val="Calibri"/>
      <family val="2"/>
      <scheme val="minor"/>
    </font>
    <font>
      <sz val="12"/>
      <color rgb="FF92D050"/>
      <name val="Calibri"/>
      <family val="2"/>
      <scheme val="minor"/>
    </font>
    <font>
      <sz val="9"/>
      <color rgb="FFFF66FF"/>
      <name val="Calibri"/>
      <family val="2"/>
      <scheme val="minor"/>
    </font>
    <font>
      <sz val="12"/>
      <color rgb="FFFF66FF"/>
      <name val="Calibri"/>
      <family val="2"/>
      <scheme val="minor"/>
    </font>
    <font>
      <sz val="13"/>
      <color theme="1"/>
      <name val="Calibri"/>
      <family val="2"/>
      <scheme val="minor"/>
    </font>
    <font>
      <b/>
      <sz val="8"/>
      <color theme="1"/>
      <name val="Arial Narrow"/>
      <family val="2"/>
    </font>
    <font>
      <b/>
      <sz val="8"/>
      <color rgb="FF92D050"/>
      <name val="Arial Narrow"/>
      <family val="2"/>
    </font>
    <font>
      <sz val="8"/>
      <color rgb="FF92D050"/>
      <name val="Arial Narrow"/>
      <family val="2"/>
    </font>
    <font>
      <sz val="9"/>
      <color rgb="FF92D050"/>
      <name val="Calibri"/>
      <family val="2"/>
      <scheme val="minor"/>
    </font>
    <font>
      <b/>
      <sz val="9"/>
      <color theme="1"/>
      <name val="Arial Narrow"/>
      <family val="2"/>
    </font>
    <font>
      <b/>
      <sz val="13"/>
      <color theme="1"/>
      <name val="Calibri"/>
      <family val="2"/>
      <scheme val="minor"/>
    </font>
    <font>
      <b/>
      <sz val="12"/>
      <color theme="1"/>
      <name val="Calibri"/>
      <family val="2"/>
      <scheme val="minor"/>
    </font>
    <font>
      <b/>
      <sz val="12"/>
      <color rgb="FF92D050"/>
      <name val="Calibri"/>
      <family val="2"/>
      <scheme val="minor"/>
    </font>
    <font>
      <sz val="12"/>
      <color rgb="FFFF0000"/>
      <name val="Calibri"/>
      <family val="2"/>
      <scheme val="minor"/>
    </font>
    <font>
      <b/>
      <sz val="15"/>
      <color rgb="FF92D050"/>
      <name val="Calibri"/>
      <family val="2"/>
      <scheme val="minor"/>
    </font>
    <font>
      <sz val="15"/>
      <color rgb="FF92D050"/>
      <name val="Calibri"/>
      <family val="2"/>
      <scheme val="minor"/>
    </font>
    <font>
      <b/>
      <sz val="16"/>
      <color rgb="FF92D050"/>
      <name val="Calibri"/>
      <family val="2"/>
      <scheme val="minor"/>
    </font>
    <font>
      <b/>
      <sz val="15"/>
      <color theme="1"/>
      <name val="Calibri"/>
      <family val="2"/>
      <scheme val="minor"/>
    </font>
    <font>
      <b/>
      <sz val="17"/>
      <color theme="1"/>
      <name val="Calibri"/>
      <family val="2"/>
      <scheme val="minor"/>
    </font>
    <font>
      <b/>
      <i/>
      <sz val="9"/>
      <color theme="1"/>
      <name val="Calibri"/>
      <family val="2"/>
      <scheme val="minor"/>
    </font>
    <font>
      <b/>
      <sz val="8"/>
      <color indexed="81"/>
      <name val="Tahoma"/>
      <family val="2"/>
    </font>
    <font>
      <sz val="8"/>
      <color indexed="81"/>
      <name val="Tahoma"/>
      <family val="2"/>
    </font>
    <font>
      <i/>
      <sz val="8"/>
      <color theme="1"/>
      <name val="Calibri"/>
      <family val="2"/>
      <scheme val="minor"/>
    </font>
    <font>
      <b/>
      <sz val="9"/>
      <color indexed="81"/>
      <name val="Tahoma"/>
      <family val="2"/>
    </font>
    <font>
      <sz val="9"/>
      <color indexed="81"/>
      <name val="Tahoma"/>
      <family val="2"/>
    </font>
  </fonts>
  <fills count="26">
    <fill>
      <patternFill patternType="none"/>
    </fill>
    <fill>
      <patternFill patternType="gray125"/>
    </fill>
    <fill>
      <patternFill patternType="solid">
        <fgColor rgb="FFC4BC96"/>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C7CE"/>
      </patternFill>
    </fill>
    <fill>
      <patternFill patternType="solid">
        <fgColor rgb="FF00B0F0"/>
        <bgColor indexed="64"/>
      </patternFill>
    </fill>
    <fill>
      <patternFill patternType="solid">
        <fgColor theme="4" tint="0.79998168889431442"/>
        <bgColor indexed="64"/>
      </patternFill>
    </fill>
    <fill>
      <patternFill patternType="solid">
        <fgColor rgb="FF99FF99"/>
        <bgColor indexed="64"/>
      </patternFill>
    </fill>
    <fill>
      <patternFill patternType="solid">
        <fgColor rgb="FF92D05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theme="5" tint="0.39997558519241921"/>
        <bgColor indexed="64"/>
      </patternFill>
    </fill>
    <fill>
      <patternFill patternType="solid">
        <fgColor rgb="FFC00000"/>
        <bgColor indexed="64"/>
      </patternFill>
    </fill>
    <fill>
      <patternFill patternType="solid">
        <fgColor rgb="FF7030A0"/>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7" tint="-0.249977111117893"/>
        <bgColor indexed="64"/>
      </patternFill>
    </fill>
    <fill>
      <patternFill patternType="solid">
        <fgColor rgb="FFFFC000"/>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right/>
      <top/>
      <bottom style="thick">
        <color auto="1"/>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style="medium">
        <color theme="9" tint="-0.249977111117893"/>
      </right>
      <top style="medium">
        <color theme="9" tint="-0.249977111117893"/>
      </top>
      <bottom style="thin">
        <color indexed="64"/>
      </bottom>
      <diagonal/>
    </border>
    <border>
      <left/>
      <right/>
      <top style="thin">
        <color indexed="64"/>
      </top>
      <bottom style="double">
        <color indexed="64"/>
      </bottom>
      <diagonal/>
    </border>
  </borders>
  <cellStyleXfs count="5">
    <xf numFmtId="0" fontId="0" fillId="0" borderId="0"/>
    <xf numFmtId="9" fontId="1" fillId="0" borderId="0" applyFont="0" applyFill="0" applyBorder="0" applyAlignment="0" applyProtection="0"/>
    <xf numFmtId="0" fontId="13" fillId="7" borderId="0" applyNumberFormat="0" applyBorder="0" applyAlignment="0" applyProtection="0"/>
    <xf numFmtId="0" fontId="37" fillId="0" borderId="0"/>
    <xf numFmtId="9" fontId="37" fillId="0" borderId="0" applyFont="0" applyFill="0" applyBorder="0" applyAlignment="0" applyProtection="0"/>
  </cellStyleXfs>
  <cellXfs count="796">
    <xf numFmtId="0" fontId="0" fillId="0" borderId="0" xfId="0"/>
    <xf numFmtId="0" fontId="2" fillId="0" borderId="0" xfId="0" applyFont="1"/>
    <xf numFmtId="0" fontId="5" fillId="2" borderId="1" xfId="0" applyFont="1" applyFill="1" applyBorder="1" applyAlignment="1">
      <alignment vertical="center"/>
    </xf>
    <xf numFmtId="0" fontId="5" fillId="2" borderId="6" xfId="0" applyFont="1" applyFill="1" applyBorder="1" applyAlignment="1">
      <alignment vertical="center"/>
    </xf>
    <xf numFmtId="0" fontId="5" fillId="0" borderId="8" xfId="0" applyFont="1" applyBorder="1" applyAlignment="1">
      <alignment vertical="center" wrapText="1"/>
    </xf>
    <xf numFmtId="0" fontId="5" fillId="2" borderId="8" xfId="0" applyFont="1" applyFill="1" applyBorder="1" applyAlignment="1">
      <alignment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0" fontId="5" fillId="2" borderId="8" xfId="0" applyFont="1" applyFill="1" applyBorder="1" applyAlignment="1">
      <alignment horizontal="center" vertical="center"/>
    </xf>
    <xf numFmtId="0" fontId="5" fillId="2" borderId="6" xfId="0" applyFont="1" applyFill="1" applyBorder="1" applyAlignment="1">
      <alignment vertical="center" wrapText="1"/>
    </xf>
    <xf numFmtId="0" fontId="5" fillId="2" borderId="8" xfId="0" applyFont="1" applyFill="1" applyBorder="1" applyAlignment="1">
      <alignment vertical="center" wrapText="1"/>
    </xf>
    <xf numFmtId="0" fontId="8" fillId="0" borderId="8" xfId="0" applyFont="1" applyBorder="1" applyAlignment="1">
      <alignment horizontal="center" vertical="center" wrapText="1"/>
    </xf>
    <xf numFmtId="14" fontId="5" fillId="0" borderId="8" xfId="0" applyNumberFormat="1" applyFont="1" applyBorder="1" applyAlignment="1">
      <alignment horizontal="right" vertical="center"/>
    </xf>
    <xf numFmtId="0" fontId="5" fillId="0" borderId="8" xfId="0" applyFont="1" applyBorder="1" applyAlignment="1">
      <alignment vertical="center"/>
    </xf>
    <xf numFmtId="0" fontId="4" fillId="0" borderId="8" xfId="0" applyFont="1" applyBorder="1" applyAlignment="1">
      <alignment vertical="center"/>
    </xf>
    <xf numFmtId="9" fontId="0" fillId="0" borderId="0" xfId="1" applyFont="1"/>
    <xf numFmtId="0" fontId="8" fillId="0" borderId="0" xfId="0" applyFont="1"/>
    <xf numFmtId="0" fontId="5" fillId="0" borderId="0" xfId="0" applyFont="1" applyBorder="1" applyAlignment="1">
      <alignment horizontal="center" vertical="center"/>
    </xf>
    <xf numFmtId="0" fontId="5" fillId="0" borderId="0" xfId="0" applyFont="1" applyBorder="1" applyAlignment="1">
      <alignment vertical="center"/>
    </xf>
    <xf numFmtId="0" fontId="4" fillId="0" borderId="0" xfId="0" applyFont="1" applyBorder="1" applyAlignment="1">
      <alignment vertical="center"/>
    </xf>
    <xf numFmtId="0" fontId="5" fillId="0" borderId="0" xfId="0" applyFont="1"/>
    <xf numFmtId="0" fontId="9"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pplyBorder="1" applyAlignment="1">
      <alignment horizontal="center" vertical="center" wrapText="1"/>
    </xf>
    <xf numFmtId="0" fontId="5" fillId="0" borderId="0" xfId="0" applyFont="1" applyBorder="1" applyAlignment="1">
      <alignment vertical="center" wrapText="1"/>
    </xf>
    <xf numFmtId="0" fontId="4"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9" fillId="0" borderId="0" xfId="0" applyFont="1" applyAlignment="1">
      <alignment horizontal="center" vertical="center"/>
    </xf>
    <xf numFmtId="0" fontId="3" fillId="0" borderId="0" xfId="0" applyFont="1" applyAlignment="1">
      <alignment horizontal="center" vertical="center"/>
    </xf>
    <xf numFmtId="0" fontId="5" fillId="2" borderId="16" xfId="0" applyFont="1" applyFill="1" applyBorder="1" applyAlignment="1">
      <alignment vertical="center" wrapText="1"/>
    </xf>
    <xf numFmtId="0" fontId="5" fillId="2" borderId="9" xfId="0" applyFont="1" applyFill="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5" xfId="0" applyFont="1" applyBorder="1" applyAlignment="1">
      <alignmen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4"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5" fillId="2" borderId="16" xfId="0" applyFont="1" applyFill="1" applyBorder="1" applyAlignment="1">
      <alignment vertical="center"/>
    </xf>
    <xf numFmtId="0" fontId="5" fillId="2" borderId="9" xfId="0" applyFont="1" applyFill="1" applyBorder="1" applyAlignment="1">
      <alignment vertical="center"/>
    </xf>
    <xf numFmtId="0" fontId="0" fillId="0" borderId="0" xfId="0" applyAlignment="1">
      <alignment horizont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4" borderId="0" xfId="0" applyFont="1" applyFill="1" applyBorder="1" applyAlignment="1">
      <alignment horizontal="center" vertical="center"/>
    </xf>
    <xf numFmtId="0" fontId="5" fillId="5" borderId="0" xfId="0" applyFont="1" applyFill="1" applyBorder="1" applyAlignment="1">
      <alignment horizontal="center" vertical="center"/>
    </xf>
    <xf numFmtId="0" fontId="5" fillId="6" borderId="0" xfId="0" applyFont="1" applyFill="1" applyBorder="1" applyAlignment="1">
      <alignment horizontal="center" vertical="center"/>
    </xf>
    <xf numFmtId="0" fontId="5" fillId="2" borderId="2" xfId="0" applyFont="1" applyFill="1" applyBorder="1" applyAlignment="1">
      <alignment vertical="center"/>
    </xf>
    <xf numFmtId="0" fontId="5" fillId="2" borderId="4" xfId="0" applyFont="1" applyFill="1" applyBorder="1" applyAlignment="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2" borderId="12" xfId="0" applyFont="1" applyFill="1" applyBorder="1" applyAlignment="1">
      <alignment vertical="center" wrapText="1"/>
    </xf>
    <xf numFmtId="0" fontId="5" fillId="2" borderId="13" xfId="0" applyFont="1" applyFill="1" applyBorder="1" applyAlignment="1">
      <alignment vertical="center" wrapTex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2" borderId="14" xfId="0" applyFont="1" applyFill="1" applyBorder="1" applyAlignment="1">
      <alignment vertical="center"/>
    </xf>
    <xf numFmtId="0" fontId="5" fillId="2" borderId="15" xfId="0" applyFont="1" applyFill="1" applyBorder="1" applyAlignment="1">
      <alignment vertical="center"/>
    </xf>
    <xf numFmtId="0" fontId="5" fillId="2" borderId="2" xfId="0" applyFont="1" applyFill="1" applyBorder="1" applyAlignment="1">
      <alignment vertical="center" wrapText="1"/>
    </xf>
    <xf numFmtId="0" fontId="5" fillId="2" borderId="4" xfId="0" applyFont="1" applyFill="1" applyBorder="1" applyAlignment="1">
      <alignment vertical="center" wrapText="1"/>
    </xf>
    <xf numFmtId="0" fontId="2" fillId="0" borderId="7" xfId="0" applyFont="1" applyBorder="1"/>
    <xf numFmtId="0" fontId="5" fillId="0" borderId="0" xfId="0" applyFont="1" applyBorder="1" applyAlignment="1">
      <alignment horizontal="left"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8" fillId="0" borderId="0" xfId="0" applyFont="1" applyAlignment="1">
      <alignment horizontal="left"/>
    </xf>
    <xf numFmtId="0" fontId="15" fillId="0" borderId="0" xfId="0" applyFont="1"/>
    <xf numFmtId="0" fontId="16" fillId="0" borderId="0" xfId="0" applyFont="1" applyAlignment="1">
      <alignment horizontal="center"/>
    </xf>
    <xf numFmtId="0" fontId="17" fillId="0" borderId="25" xfId="0" applyFont="1" applyBorder="1" applyAlignment="1">
      <alignment horizontal="right" vertical="center" wrapText="1"/>
    </xf>
    <xf numFmtId="0" fontId="18" fillId="0" borderId="26" xfId="0" applyFont="1" applyBorder="1" applyAlignment="1">
      <alignment horizontal="left" vertical="center" wrapText="1"/>
    </xf>
    <xf numFmtId="0" fontId="18" fillId="0" borderId="27" xfId="0" applyFont="1" applyBorder="1" applyAlignment="1">
      <alignment horizontal="left" vertical="center" wrapText="1"/>
    </xf>
    <xf numFmtId="0" fontId="18" fillId="0" borderId="26" xfId="0" applyFont="1" applyBorder="1" applyAlignment="1">
      <alignment horizontal="left" vertical="center"/>
    </xf>
    <xf numFmtId="0" fontId="18" fillId="0" borderId="28" xfId="0" applyFont="1" applyBorder="1" applyAlignment="1">
      <alignment horizontal="left" vertical="center"/>
    </xf>
    <xf numFmtId="0" fontId="18" fillId="0" borderId="27" xfId="0" applyFont="1" applyBorder="1" applyAlignment="1">
      <alignment horizontal="left" vertical="center"/>
    </xf>
    <xf numFmtId="0" fontId="17" fillId="0" borderId="25" xfId="0" applyFont="1" applyBorder="1" applyAlignment="1">
      <alignment horizontal="right" vertical="center" wrapText="1"/>
    </xf>
    <xf numFmtId="0" fontId="18" fillId="0" borderId="26"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7" xfId="0" applyFont="1" applyBorder="1" applyAlignment="1">
      <alignment horizontal="center" vertical="center" wrapText="1"/>
    </xf>
    <xf numFmtId="0" fontId="19" fillId="0" borderId="0" xfId="0" applyFont="1" applyAlignment="1">
      <alignment horizontal="center"/>
    </xf>
    <xf numFmtId="0" fontId="19" fillId="0" borderId="25" xfId="0" applyFont="1" applyBorder="1" applyAlignment="1">
      <alignment horizontal="center"/>
    </xf>
    <xf numFmtId="0" fontId="17" fillId="0" borderId="25" xfId="0" applyFont="1" applyBorder="1" applyAlignment="1">
      <alignment horizontal="center"/>
    </xf>
    <xf numFmtId="0" fontId="17" fillId="0" borderId="26" xfId="0" applyFont="1" applyBorder="1" applyAlignment="1">
      <alignment horizontal="center"/>
    </xf>
    <xf numFmtId="0" fontId="17" fillId="0" borderId="28" xfId="0" applyFont="1" applyBorder="1" applyAlignment="1">
      <alignment horizontal="center"/>
    </xf>
    <xf numFmtId="0" fontId="17" fillId="0" borderId="27" xfId="0" applyFont="1" applyBorder="1" applyAlignment="1">
      <alignment horizontal="center"/>
    </xf>
    <xf numFmtId="0" fontId="20" fillId="0" borderId="25" xfId="0" applyFont="1" applyBorder="1"/>
    <xf numFmtId="0" fontId="18" fillId="0" borderId="29" xfId="0" applyFont="1" applyBorder="1" applyAlignment="1">
      <alignment horizontal="left" vertical="center" wrapText="1"/>
    </xf>
    <xf numFmtId="0" fontId="18" fillId="0" borderId="30" xfId="0" applyFont="1" applyBorder="1" applyAlignment="1">
      <alignment horizontal="left" vertical="center" wrapText="1"/>
    </xf>
    <xf numFmtId="0" fontId="18" fillId="0" borderId="31" xfId="0" applyFont="1" applyBorder="1" applyAlignment="1">
      <alignment horizontal="left" vertical="center" wrapText="1"/>
    </xf>
    <xf numFmtId="0" fontId="20" fillId="0" borderId="25" xfId="0" applyFont="1" applyBorder="1" applyAlignment="1">
      <alignment vertical="center"/>
    </xf>
    <xf numFmtId="0" fontId="18" fillId="0" borderId="32" xfId="0" applyFont="1" applyBorder="1" applyAlignment="1">
      <alignment horizontal="left" vertical="center" wrapText="1" indent="1"/>
    </xf>
    <xf numFmtId="0" fontId="18" fillId="0" borderId="33" xfId="0" applyFont="1" applyBorder="1" applyAlignment="1">
      <alignment horizontal="left" vertical="center" wrapText="1" indent="1"/>
    </xf>
    <xf numFmtId="0" fontId="18" fillId="0" borderId="34" xfId="0" applyFont="1" applyBorder="1" applyAlignment="1">
      <alignment horizontal="left" vertical="center" wrapText="1" indent="1"/>
    </xf>
    <xf numFmtId="0" fontId="18" fillId="0" borderId="28" xfId="0" applyFont="1" applyBorder="1" applyAlignment="1">
      <alignment horizontal="left" vertical="center" wrapText="1"/>
    </xf>
    <xf numFmtId="0" fontId="18" fillId="0" borderId="35" xfId="0" applyFont="1" applyBorder="1" applyAlignment="1">
      <alignment horizontal="left" vertical="center" wrapText="1" indent="1"/>
    </xf>
    <xf numFmtId="0" fontId="18" fillId="0" borderId="0" xfId="0" applyFont="1" applyBorder="1" applyAlignment="1">
      <alignment horizontal="left" vertical="center" wrapText="1" indent="1"/>
    </xf>
    <xf numFmtId="0" fontId="18" fillId="0" borderId="36" xfId="0" applyFont="1" applyBorder="1" applyAlignment="1">
      <alignment horizontal="left" vertical="center" wrapText="1" indent="1"/>
    </xf>
    <xf numFmtId="0" fontId="18" fillId="0" borderId="29" xfId="0" applyFont="1" applyBorder="1" applyAlignment="1">
      <alignment horizontal="left" vertical="center" wrapText="1" indent="1"/>
    </xf>
    <xf numFmtId="0" fontId="18" fillId="0" borderId="30" xfId="0" applyFont="1" applyBorder="1" applyAlignment="1">
      <alignment horizontal="left" vertical="center" wrapText="1" indent="1"/>
    </xf>
    <xf numFmtId="0" fontId="18" fillId="0" borderId="31" xfId="0" applyFont="1" applyBorder="1" applyAlignment="1">
      <alignment horizontal="left" vertical="center" wrapText="1" indent="1"/>
    </xf>
    <xf numFmtId="0" fontId="0" fillId="3" borderId="0" xfId="0" applyFill="1" applyAlignment="1">
      <alignment wrapText="1"/>
    </xf>
    <xf numFmtId="0" fontId="0" fillId="3" borderId="0" xfId="0" applyFill="1"/>
    <xf numFmtId="0" fontId="0" fillId="0" borderId="0" xfId="0" applyFill="1"/>
    <xf numFmtId="0" fontId="20" fillId="0" borderId="37" xfId="0" applyFont="1" applyBorder="1"/>
    <xf numFmtId="0" fontId="18" fillId="0" borderId="29" xfId="0" applyFont="1" applyBorder="1" applyAlignment="1">
      <alignment horizontal="center"/>
    </xf>
    <xf numFmtId="0" fontId="18" fillId="0" borderId="31" xfId="0" applyFont="1" applyBorder="1" applyAlignment="1">
      <alignment horizontal="center"/>
    </xf>
    <xf numFmtId="0" fontId="18" fillId="0" borderId="26" xfId="0" applyFont="1" applyBorder="1" applyAlignment="1">
      <alignment horizontal="center"/>
    </xf>
    <xf numFmtId="0" fontId="18" fillId="0" borderId="28" xfId="0" applyFont="1" applyBorder="1" applyAlignment="1">
      <alignment horizontal="center"/>
    </xf>
    <xf numFmtId="0" fontId="18" fillId="0" borderId="27" xfId="0" applyFont="1" applyBorder="1" applyAlignment="1">
      <alignment horizontal="center"/>
    </xf>
    <xf numFmtId="0" fontId="20" fillId="0" borderId="26" xfId="0" applyFont="1" applyBorder="1" applyAlignment="1">
      <alignment horizontal="center"/>
    </xf>
    <xf numFmtId="0" fontId="20" fillId="0" borderId="27" xfId="0" applyFont="1" applyBorder="1" applyAlignment="1">
      <alignment horizontal="center"/>
    </xf>
    <xf numFmtId="0" fontId="18" fillId="0" borderId="30" xfId="0" applyFont="1" applyBorder="1" applyAlignment="1">
      <alignment horizontal="center"/>
    </xf>
    <xf numFmtId="0" fontId="17" fillId="0" borderId="32" xfId="0" applyFont="1" applyBorder="1" applyAlignment="1">
      <alignment horizontal="center"/>
    </xf>
    <xf numFmtId="0" fontId="17" fillId="0" borderId="33" xfId="0" applyFont="1" applyBorder="1" applyAlignment="1">
      <alignment horizontal="center"/>
    </xf>
    <xf numFmtId="0" fontId="17" fillId="0" borderId="34" xfId="0" applyFont="1" applyBorder="1" applyAlignment="1">
      <alignment horizontal="center"/>
    </xf>
    <xf numFmtId="0" fontId="17" fillId="0" borderId="32" xfId="0" applyFont="1" applyBorder="1" applyAlignment="1">
      <alignment horizontal="center" vertical="center" wrapText="1"/>
    </xf>
    <xf numFmtId="0" fontId="17" fillId="0" borderId="34" xfId="0" applyFont="1" applyBorder="1" applyAlignment="1">
      <alignment horizontal="center" vertical="center" wrapText="1"/>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18" fillId="0" borderId="38"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4"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1" xfId="0" applyFont="1" applyBorder="1" applyAlignment="1">
      <alignment horizontal="center" vertical="center" wrapText="1"/>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8" fillId="0" borderId="32" xfId="0" applyFont="1" applyBorder="1" applyAlignment="1">
      <alignment horizontal="center" vertical="center"/>
    </xf>
    <xf numFmtId="0" fontId="18" fillId="0" borderId="34" xfId="0" quotePrefix="1" applyFont="1" applyBorder="1" applyAlignment="1">
      <alignment vertical="center"/>
    </xf>
    <xf numFmtId="0" fontId="18" fillId="0" borderId="39"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8" xfId="0" applyFont="1" applyBorder="1" applyAlignment="1">
      <alignment horizontal="center" vertical="center"/>
    </xf>
    <xf numFmtId="0" fontId="11" fillId="0" borderId="38" xfId="0" applyFont="1" applyFill="1" applyBorder="1" applyAlignment="1">
      <alignment horizontal="center" vertical="center"/>
    </xf>
    <xf numFmtId="0" fontId="18" fillId="0" borderId="38" xfId="0" applyFont="1" applyFill="1" applyBorder="1" applyAlignment="1">
      <alignment horizontal="center" vertical="center"/>
    </xf>
    <xf numFmtId="0" fontId="18" fillId="0" borderId="32" xfId="0" applyFont="1" applyBorder="1" applyAlignment="1">
      <alignment horizontal="center" vertical="center"/>
    </xf>
    <xf numFmtId="0" fontId="18" fillId="0" borderId="35" xfId="0" applyFont="1" applyBorder="1" applyAlignment="1">
      <alignment horizontal="center" vertical="center"/>
    </xf>
    <xf numFmtId="0" fontId="20" fillId="0" borderId="36" xfId="0" quotePrefix="1" applyFont="1" applyBorder="1" applyAlignment="1">
      <alignment vertical="center"/>
    </xf>
    <xf numFmtId="0" fontId="18" fillId="0" borderId="35"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horizontal="center" vertical="center"/>
    </xf>
    <xf numFmtId="0" fontId="8" fillId="0" borderId="0" xfId="0" applyFont="1" applyAlignment="1">
      <alignment horizontal="center"/>
    </xf>
    <xf numFmtId="0" fontId="18" fillId="0" borderId="37"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7" xfId="0" applyFont="1" applyBorder="1" applyAlignment="1">
      <alignment horizontal="center" vertical="center"/>
    </xf>
    <xf numFmtId="0" fontId="11" fillId="0" borderId="37" xfId="0" applyFont="1" applyFill="1" applyBorder="1" applyAlignment="1">
      <alignment horizontal="center" vertical="center"/>
    </xf>
    <xf numFmtId="0" fontId="18" fillId="0" borderId="37" xfId="0" applyFont="1" applyFill="1" applyBorder="1" applyAlignment="1">
      <alignment horizontal="center" vertical="center"/>
    </xf>
    <xf numFmtId="0" fontId="18" fillId="0" borderId="29" xfId="0" applyFont="1" applyBorder="1" applyAlignment="1">
      <alignment horizontal="center" vertical="center"/>
    </xf>
    <xf numFmtId="0" fontId="18" fillId="0" borderId="29" xfId="0" applyFont="1" applyBorder="1" applyAlignment="1">
      <alignment horizontal="center" vertical="center"/>
    </xf>
    <xf numFmtId="0" fontId="20" fillId="0" borderId="31" xfId="0" quotePrefix="1" applyFont="1" applyBorder="1" applyAlignment="1">
      <alignment vertical="center"/>
    </xf>
    <xf numFmtId="0" fontId="20" fillId="0" borderId="38" xfId="0" applyFont="1" applyBorder="1" applyAlignment="1">
      <alignment horizontal="center" vertical="center"/>
    </xf>
    <xf numFmtId="0" fontId="18" fillId="0" borderId="38" xfId="0" applyFont="1" applyBorder="1" applyAlignment="1">
      <alignment horizontal="left" vertical="center" wrapText="1"/>
    </xf>
    <xf numFmtId="0" fontId="18" fillId="0" borderId="32" xfId="0" applyFont="1" applyBorder="1" applyAlignment="1">
      <alignment horizontal="left" vertical="center" wrapText="1"/>
    </xf>
    <xf numFmtId="0" fontId="18" fillId="0" borderId="34" xfId="0" applyFont="1" applyBorder="1" applyAlignment="1">
      <alignment horizontal="left" vertical="center" wrapText="1"/>
    </xf>
    <xf numFmtId="0" fontId="20" fillId="0" borderId="25" xfId="0" applyFont="1" applyBorder="1" applyAlignment="1">
      <alignment horizontal="center" vertical="center"/>
    </xf>
    <xf numFmtId="0" fontId="11" fillId="0" borderId="25" xfId="0" applyFont="1" applyBorder="1" applyAlignment="1">
      <alignment horizontal="center" vertical="center"/>
    </xf>
    <xf numFmtId="1" fontId="18" fillId="0" borderId="25" xfId="0" applyNumberFormat="1" applyFont="1" applyBorder="1" applyAlignment="1">
      <alignment vertical="center"/>
    </xf>
    <xf numFmtId="2" fontId="18" fillId="0" borderId="25" xfId="0" applyNumberFormat="1" applyFont="1" applyBorder="1" applyAlignment="1">
      <alignment vertical="center"/>
    </xf>
    <xf numFmtId="0" fontId="22" fillId="0" borderId="26" xfId="0" applyFont="1" applyBorder="1" applyAlignment="1">
      <alignment horizontal="center" vertical="center"/>
    </xf>
    <xf numFmtId="9" fontId="20" fillId="0" borderId="27" xfId="1" applyFont="1" applyBorder="1" applyAlignment="1">
      <alignment vertical="center"/>
    </xf>
    <xf numFmtId="0" fontId="0" fillId="0" borderId="0" xfId="0" applyAlignment="1">
      <alignment vertical="center"/>
    </xf>
    <xf numFmtId="2" fontId="0" fillId="0" borderId="0" xfId="0" applyNumberFormat="1" applyAlignment="1">
      <alignment vertical="center"/>
    </xf>
    <xf numFmtId="0" fontId="13" fillId="7" borderId="0" xfId="2" applyAlignment="1">
      <alignment vertical="center"/>
    </xf>
    <xf numFmtId="0" fontId="20" fillId="0" borderId="39" xfId="0" applyFont="1" applyBorder="1" applyAlignment="1">
      <alignment horizontal="center" vertical="center"/>
    </xf>
    <xf numFmtId="0" fontId="18" fillId="0" borderId="39" xfId="0" applyFont="1" applyBorder="1" applyAlignment="1">
      <alignment horizontal="left" vertical="center" wrapText="1"/>
    </xf>
    <xf numFmtId="0" fontId="18" fillId="0" borderId="35" xfId="0" applyFont="1" applyBorder="1" applyAlignment="1">
      <alignment horizontal="left" vertical="center" wrapText="1"/>
    </xf>
    <xf numFmtId="0" fontId="18" fillId="0" borderId="36" xfId="0" applyFont="1" applyBorder="1" applyAlignment="1">
      <alignment horizontal="left" vertical="center" wrapText="1"/>
    </xf>
    <xf numFmtId="0" fontId="18" fillId="0" borderId="39" xfId="0" applyFont="1" applyBorder="1" applyAlignment="1">
      <alignment horizontal="center" vertical="center"/>
    </xf>
    <xf numFmtId="0" fontId="18" fillId="0" borderId="37" xfId="0" applyFont="1" applyBorder="1" applyAlignment="1">
      <alignment horizontal="left" vertical="center" wrapText="1"/>
    </xf>
    <xf numFmtId="2" fontId="20" fillId="0" borderId="25" xfId="0" applyNumberFormat="1" applyFont="1" applyBorder="1" applyAlignment="1">
      <alignment horizontal="center" vertical="center"/>
    </xf>
    <xf numFmtId="1" fontId="20" fillId="0" borderId="25" xfId="0" applyNumberFormat="1" applyFont="1" applyBorder="1" applyAlignment="1">
      <alignment vertical="center"/>
    </xf>
    <xf numFmtId="2" fontId="20" fillId="0" borderId="25" xfId="0" applyNumberFormat="1" applyFont="1" applyBorder="1" applyAlignment="1">
      <alignment vertical="center"/>
    </xf>
    <xf numFmtId="1" fontId="20" fillId="0" borderId="38" xfId="0" applyNumberFormat="1" applyFont="1" applyBorder="1" applyAlignment="1">
      <alignment vertical="center"/>
    </xf>
    <xf numFmtId="2" fontId="20" fillId="0" borderId="38" xfId="0" applyNumberFormat="1" applyFont="1" applyBorder="1" applyAlignment="1">
      <alignment vertical="center"/>
    </xf>
    <xf numFmtId="0" fontId="22" fillId="0" borderId="32" xfId="0" applyFont="1" applyBorder="1" applyAlignment="1">
      <alignment horizontal="center" vertical="center"/>
    </xf>
    <xf numFmtId="9" fontId="20" fillId="0" borderId="34" xfId="1" applyFont="1" applyBorder="1" applyAlignment="1">
      <alignment vertical="center"/>
    </xf>
    <xf numFmtId="0" fontId="20" fillId="0" borderId="37" xfId="0" applyFont="1" applyBorder="1" applyAlignment="1">
      <alignment horizontal="center" vertical="center"/>
    </xf>
    <xf numFmtId="0" fontId="20" fillId="0" borderId="38" xfId="0" applyFont="1" applyBorder="1" applyAlignment="1">
      <alignment horizontal="left" vertical="center"/>
    </xf>
    <xf numFmtId="0" fontId="18" fillId="0" borderId="38" xfId="0" applyFont="1" applyBorder="1" applyAlignment="1">
      <alignment horizontal="left" vertical="center"/>
    </xf>
    <xf numFmtId="9" fontId="20" fillId="0" borderId="25" xfId="0" applyNumberFormat="1" applyFont="1" applyBorder="1" applyAlignment="1">
      <alignment horizontal="center" vertical="center"/>
    </xf>
    <xf numFmtId="1" fontId="20" fillId="0" borderId="38" xfId="0" applyNumberFormat="1" applyFont="1" applyBorder="1" applyAlignment="1">
      <alignment horizontal="center" vertical="center"/>
    </xf>
    <xf numFmtId="164" fontId="20" fillId="0" borderId="38" xfId="1" applyNumberFormat="1" applyFont="1" applyBorder="1" applyAlignment="1">
      <alignment horizontal="center" vertical="center"/>
    </xf>
    <xf numFmtId="0" fontId="22" fillId="0" borderId="32" xfId="0" applyFont="1" applyBorder="1" applyAlignment="1">
      <alignment horizontal="center" vertical="center"/>
    </xf>
    <xf numFmtId="9" fontId="20" fillId="0" borderId="34" xfId="1" applyFont="1" applyBorder="1" applyAlignment="1">
      <alignment horizontal="center" vertical="center"/>
    </xf>
    <xf numFmtId="3" fontId="5" fillId="0" borderId="0" xfId="0" applyNumberFormat="1" applyFont="1" applyAlignment="1">
      <alignment vertical="center"/>
    </xf>
    <xf numFmtId="3" fontId="0" fillId="0" borderId="0" xfId="0" applyNumberFormat="1" applyAlignment="1">
      <alignment vertical="center"/>
    </xf>
    <xf numFmtId="164" fontId="0" fillId="0" borderId="0" xfId="1" applyNumberFormat="1" applyFont="1" applyAlignment="1">
      <alignment vertical="center"/>
    </xf>
    <xf numFmtId="1" fontId="10" fillId="0" borderId="0" xfId="1" applyNumberFormat="1" applyFont="1" applyAlignment="1">
      <alignment vertical="center"/>
    </xf>
    <xf numFmtId="165" fontId="0" fillId="8" borderId="0" xfId="0" applyNumberFormat="1" applyFill="1" applyAlignment="1">
      <alignment vertical="center"/>
    </xf>
    <xf numFmtId="1" fontId="0" fillId="0" borderId="0" xfId="0" applyNumberFormat="1" applyAlignment="1">
      <alignment vertical="center"/>
    </xf>
    <xf numFmtId="0" fontId="20" fillId="0" borderId="39" xfId="0" applyFont="1" applyBorder="1" applyAlignment="1">
      <alignment horizontal="left" vertical="center"/>
    </xf>
    <xf numFmtId="0" fontId="18" fillId="0" borderId="39" xfId="0" applyFont="1" applyBorder="1" applyAlignment="1">
      <alignment horizontal="left" vertical="center"/>
    </xf>
    <xf numFmtId="1" fontId="20" fillId="0" borderId="25" xfId="0" applyNumberFormat="1" applyFont="1" applyBorder="1" applyAlignment="1">
      <alignment horizontal="center" vertical="center"/>
    </xf>
    <xf numFmtId="1" fontId="20" fillId="0" borderId="39" xfId="0" applyNumberFormat="1" applyFont="1" applyBorder="1" applyAlignment="1">
      <alignment horizontal="center" vertical="center"/>
    </xf>
    <xf numFmtId="164" fontId="20" fillId="0" borderId="39" xfId="1" applyNumberFormat="1" applyFont="1" applyBorder="1" applyAlignment="1">
      <alignment horizontal="center" vertical="center"/>
    </xf>
    <xf numFmtId="0" fontId="22" fillId="0" borderId="35" xfId="0" applyFont="1" applyBorder="1" applyAlignment="1">
      <alignment horizontal="center" vertical="center"/>
    </xf>
    <xf numFmtId="9" fontId="20" fillId="0" borderId="36" xfId="1" applyFont="1" applyBorder="1" applyAlignment="1">
      <alignment horizontal="center" vertical="center"/>
    </xf>
    <xf numFmtId="0" fontId="20" fillId="0" borderId="37" xfId="0" applyFont="1" applyBorder="1" applyAlignment="1">
      <alignment horizontal="left" vertical="center"/>
    </xf>
    <xf numFmtId="0" fontId="18" fillId="0" borderId="37" xfId="0" applyFont="1" applyBorder="1" applyAlignment="1">
      <alignment horizontal="left" vertical="center"/>
    </xf>
    <xf numFmtId="164" fontId="20" fillId="0" borderId="25" xfId="0" applyNumberFormat="1" applyFont="1" applyBorder="1" applyAlignment="1">
      <alignment horizontal="center" vertical="center"/>
    </xf>
    <xf numFmtId="1" fontId="20" fillId="0" borderId="37" xfId="0" applyNumberFormat="1" applyFont="1" applyBorder="1" applyAlignment="1">
      <alignment horizontal="center" vertical="center"/>
    </xf>
    <xf numFmtId="164" fontId="20" fillId="0" borderId="37" xfId="1" applyNumberFormat="1" applyFont="1" applyBorder="1" applyAlignment="1">
      <alignment horizontal="center" vertical="center"/>
    </xf>
    <xf numFmtId="0" fontId="22" fillId="0" borderId="29" xfId="0" applyFont="1" applyBorder="1" applyAlignment="1">
      <alignment horizontal="center" vertical="center"/>
    </xf>
    <xf numFmtId="9" fontId="20" fillId="0" borderId="31" xfId="1" applyFont="1" applyBorder="1" applyAlignment="1">
      <alignment horizontal="center" vertical="center"/>
    </xf>
    <xf numFmtId="0" fontId="14" fillId="9" borderId="36" xfId="0" applyFont="1" applyFill="1" applyBorder="1" applyAlignment="1">
      <alignment horizontal="center" vertical="center" textRotation="255"/>
    </xf>
    <xf numFmtId="0" fontId="20" fillId="9" borderId="38" xfId="0" applyFont="1" applyFill="1" applyBorder="1" applyAlignment="1">
      <alignment horizontal="center" vertical="center" wrapText="1"/>
    </xf>
    <xf numFmtId="0" fontId="18" fillId="9" borderId="38" xfId="0" applyFont="1" applyFill="1" applyBorder="1" applyAlignment="1">
      <alignment horizontal="left" vertical="center" wrapText="1"/>
    </xf>
    <xf numFmtId="0" fontId="18" fillId="9" borderId="32" xfId="0" applyFont="1" applyFill="1" applyBorder="1" applyAlignment="1">
      <alignment horizontal="left" vertical="center" wrapText="1"/>
    </xf>
    <xf numFmtId="0" fontId="18" fillId="9" borderId="34" xfId="0" applyFont="1" applyFill="1" applyBorder="1" applyAlignment="1">
      <alignment horizontal="left" vertical="center" wrapText="1"/>
    </xf>
    <xf numFmtId="0" fontId="18" fillId="9" borderId="32" xfId="0" applyFont="1" applyFill="1" applyBorder="1" applyAlignment="1">
      <alignment horizontal="center" vertical="center" wrapText="1"/>
    </xf>
    <xf numFmtId="0" fontId="18" fillId="9" borderId="34" xfId="0" applyFont="1" applyFill="1" applyBorder="1" applyAlignment="1">
      <alignment horizontal="center" vertical="center" wrapText="1"/>
    </xf>
    <xf numFmtId="0" fontId="18" fillId="9" borderId="38" xfId="0" applyFont="1" applyFill="1" applyBorder="1" applyAlignment="1">
      <alignment horizontal="left" vertical="center"/>
    </xf>
    <xf numFmtId="0" fontId="20" fillId="9" borderId="38" xfId="0" applyFont="1" applyFill="1" applyBorder="1" applyAlignment="1">
      <alignment vertical="center"/>
    </xf>
    <xf numFmtId="9" fontId="17" fillId="9" borderId="25" xfId="0" applyNumberFormat="1" applyFont="1" applyFill="1" applyBorder="1" applyAlignment="1">
      <alignment horizontal="center" vertical="center"/>
    </xf>
    <xf numFmtId="9" fontId="20" fillId="9" borderId="25" xfId="1" applyFont="1" applyFill="1" applyBorder="1" applyAlignment="1">
      <alignment horizontal="center" vertical="center"/>
    </xf>
    <xf numFmtId="9" fontId="11" fillId="9" borderId="25" xfId="1" applyFont="1" applyFill="1" applyBorder="1" applyAlignment="1">
      <alignment horizontal="center" vertical="center"/>
    </xf>
    <xf numFmtId="1" fontId="20" fillId="9" borderId="38" xfId="0" applyNumberFormat="1" applyFont="1" applyFill="1" applyBorder="1" applyAlignment="1">
      <alignment horizontal="center" vertical="center"/>
    </xf>
    <xf numFmtId="164" fontId="20" fillId="9" borderId="38" xfId="1" applyNumberFormat="1" applyFont="1" applyFill="1" applyBorder="1" applyAlignment="1">
      <alignment horizontal="center" vertical="center"/>
    </xf>
    <xf numFmtId="0" fontId="22" fillId="9" borderId="32" xfId="0" applyFont="1" applyFill="1" applyBorder="1" applyAlignment="1">
      <alignment horizontal="center" vertical="center"/>
    </xf>
    <xf numFmtId="9" fontId="20" fillId="9" borderId="34" xfId="1" applyFont="1" applyFill="1" applyBorder="1" applyAlignment="1">
      <alignment horizontal="center" vertical="center"/>
    </xf>
    <xf numFmtId="0" fontId="0" fillId="10" borderId="0" xfId="0" applyFill="1" applyAlignment="1">
      <alignment vertical="center"/>
    </xf>
    <xf numFmtId="164" fontId="0" fillId="10" borderId="0" xfId="1" applyNumberFormat="1" applyFont="1" applyFill="1" applyAlignment="1">
      <alignment vertical="center"/>
    </xf>
    <xf numFmtId="0" fontId="0" fillId="8" borderId="0" xfId="0" applyFill="1" applyAlignment="1">
      <alignment vertical="center"/>
    </xf>
    <xf numFmtId="0" fontId="14" fillId="10" borderId="0" xfId="0" applyFont="1" applyFill="1" applyAlignment="1">
      <alignment vertical="center"/>
    </xf>
    <xf numFmtId="165" fontId="0" fillId="11" borderId="0" xfId="0" applyNumberFormat="1" applyFill="1" applyAlignment="1">
      <alignment vertical="center"/>
    </xf>
    <xf numFmtId="0" fontId="20" fillId="9" borderId="39" xfId="0" applyFont="1" applyFill="1" applyBorder="1" applyAlignment="1">
      <alignment horizontal="center" vertical="center" wrapText="1"/>
    </xf>
    <xf numFmtId="0" fontId="18" fillId="9" borderId="39" xfId="0" applyFont="1" applyFill="1" applyBorder="1" applyAlignment="1">
      <alignment horizontal="left" vertical="center" wrapText="1"/>
    </xf>
    <xf numFmtId="0" fontId="18" fillId="9" borderId="35" xfId="0" applyFont="1" applyFill="1" applyBorder="1" applyAlignment="1">
      <alignment horizontal="left" vertical="center" wrapText="1"/>
    </xf>
    <xf numFmtId="0" fontId="18" fillId="9" borderId="36" xfId="0" applyFont="1" applyFill="1" applyBorder="1" applyAlignment="1">
      <alignment horizontal="left" vertical="center" wrapText="1"/>
    </xf>
    <xf numFmtId="0" fontId="18" fillId="9" borderId="35" xfId="0" applyFont="1" applyFill="1" applyBorder="1" applyAlignment="1">
      <alignment horizontal="center" vertical="center" wrapText="1"/>
    </xf>
    <xf numFmtId="0" fontId="18" fillId="9" borderId="36" xfId="0" applyFont="1" applyFill="1" applyBorder="1" applyAlignment="1">
      <alignment horizontal="center" vertical="center" wrapText="1"/>
    </xf>
    <xf numFmtId="0" fontId="18" fillId="9" borderId="39" xfId="0" applyFont="1" applyFill="1" applyBorder="1" applyAlignment="1">
      <alignment horizontal="left" vertical="center"/>
    </xf>
    <xf numFmtId="0" fontId="20" fillId="9" borderId="25" xfId="0" applyFont="1" applyFill="1" applyBorder="1" applyAlignment="1">
      <alignment horizontal="center" vertical="center"/>
    </xf>
    <xf numFmtId="1" fontId="20" fillId="9" borderId="39" xfId="0" applyNumberFormat="1" applyFont="1" applyFill="1" applyBorder="1" applyAlignment="1">
      <alignment horizontal="center" vertical="center"/>
    </xf>
    <xf numFmtId="164" fontId="20" fillId="9" borderId="39" xfId="1" applyNumberFormat="1" applyFont="1" applyFill="1" applyBorder="1" applyAlignment="1">
      <alignment horizontal="center" vertical="center"/>
    </xf>
    <xf numFmtId="0" fontId="22" fillId="9" borderId="35" xfId="0" applyFont="1" applyFill="1" applyBorder="1" applyAlignment="1">
      <alignment horizontal="center" vertical="center"/>
    </xf>
    <xf numFmtId="9" fontId="20" fillId="9" borderId="36" xfId="1" applyFont="1" applyFill="1" applyBorder="1" applyAlignment="1">
      <alignment horizontal="center" vertical="center"/>
    </xf>
    <xf numFmtId="0" fontId="18" fillId="9" borderId="37" xfId="0" applyFont="1" applyFill="1" applyBorder="1" applyAlignment="1">
      <alignment horizontal="left" vertical="center" wrapText="1"/>
    </xf>
    <xf numFmtId="0" fontId="18" fillId="9" borderId="29" xfId="0" applyFont="1" applyFill="1" applyBorder="1" applyAlignment="1">
      <alignment horizontal="left" vertical="center" wrapText="1"/>
    </xf>
    <xf numFmtId="0" fontId="18" fillId="9" borderId="31" xfId="0" applyFont="1" applyFill="1" applyBorder="1" applyAlignment="1">
      <alignment horizontal="left" vertical="center" wrapText="1"/>
    </xf>
    <xf numFmtId="0" fontId="18" fillId="9" borderId="29" xfId="0" applyFont="1" applyFill="1" applyBorder="1" applyAlignment="1">
      <alignment horizontal="center" vertical="center" wrapText="1"/>
    </xf>
    <xf numFmtId="0" fontId="18" fillId="9" borderId="31" xfId="0" applyFont="1" applyFill="1" applyBorder="1" applyAlignment="1">
      <alignment horizontal="center" vertical="center" wrapText="1"/>
    </xf>
    <xf numFmtId="0" fontId="18" fillId="9" borderId="37" xfId="0" applyFont="1" applyFill="1" applyBorder="1" applyAlignment="1">
      <alignment horizontal="left" vertical="center"/>
    </xf>
    <xf numFmtId="164" fontId="20" fillId="9" borderId="25" xfId="0" applyNumberFormat="1" applyFont="1" applyFill="1" applyBorder="1" applyAlignment="1">
      <alignment horizontal="center" vertical="center"/>
    </xf>
    <xf numFmtId="1" fontId="20" fillId="9" borderId="37" xfId="0" applyNumberFormat="1" applyFont="1" applyFill="1" applyBorder="1" applyAlignment="1">
      <alignment horizontal="center" vertical="center"/>
    </xf>
    <xf numFmtId="164" fontId="20" fillId="9" borderId="37" xfId="1" applyNumberFormat="1" applyFont="1" applyFill="1" applyBorder="1" applyAlignment="1">
      <alignment horizontal="center" vertical="center"/>
    </xf>
    <xf numFmtId="0" fontId="22" fillId="9" borderId="29" xfId="0" applyFont="1" applyFill="1" applyBorder="1" applyAlignment="1">
      <alignment horizontal="center" vertical="center"/>
    </xf>
    <xf numFmtId="9" fontId="20" fillId="9" borderId="31" xfId="1" applyFont="1" applyFill="1" applyBorder="1" applyAlignment="1">
      <alignment horizontal="center" vertical="center"/>
    </xf>
    <xf numFmtId="0" fontId="20" fillId="9" borderId="25" xfId="0" applyFont="1" applyFill="1" applyBorder="1" applyAlignment="1">
      <alignment vertical="center"/>
    </xf>
    <xf numFmtId="9" fontId="20" fillId="9" borderId="25" xfId="0" applyNumberFormat="1" applyFont="1" applyFill="1" applyBorder="1" applyAlignment="1">
      <alignment horizontal="center" vertical="center"/>
    </xf>
    <xf numFmtId="0" fontId="23" fillId="9" borderId="32" xfId="0" applyFont="1" applyFill="1" applyBorder="1" applyAlignment="1">
      <alignment horizontal="center" vertical="center"/>
    </xf>
    <xf numFmtId="0" fontId="24" fillId="10" borderId="0" xfId="0" applyFont="1" applyFill="1" applyAlignment="1">
      <alignment horizontal="center" vertical="center"/>
    </xf>
    <xf numFmtId="0" fontId="25" fillId="10" borderId="0" xfId="0" applyFont="1" applyFill="1" applyAlignment="1">
      <alignment horizontal="center" vertical="center"/>
    </xf>
    <xf numFmtId="0" fontId="23" fillId="9" borderId="35" xfId="0" applyFont="1" applyFill="1" applyBorder="1" applyAlignment="1">
      <alignment horizontal="center" vertical="center"/>
    </xf>
    <xf numFmtId="164" fontId="11" fillId="9" borderId="25" xfId="0" applyNumberFormat="1" applyFont="1" applyFill="1" applyBorder="1" applyAlignment="1">
      <alignment horizontal="center" vertical="center"/>
    </xf>
    <xf numFmtId="0" fontId="23" fillId="9" borderId="29" xfId="0" applyFont="1" applyFill="1" applyBorder="1" applyAlignment="1">
      <alignment horizontal="center" vertical="center"/>
    </xf>
    <xf numFmtId="166" fontId="0" fillId="0" borderId="0" xfId="0" applyNumberFormat="1" applyAlignment="1">
      <alignment vertical="center"/>
    </xf>
    <xf numFmtId="0" fontId="0" fillId="11" borderId="0" xfId="0" applyFill="1" applyAlignment="1">
      <alignment horizontal="center" vertical="center"/>
    </xf>
    <xf numFmtId="166" fontId="0" fillId="10" borderId="0" xfId="0" applyNumberFormat="1" applyFill="1" applyAlignment="1">
      <alignment vertical="center"/>
    </xf>
    <xf numFmtId="165" fontId="0" fillId="0" borderId="0" xfId="0" applyNumberFormat="1"/>
    <xf numFmtId="0" fontId="20" fillId="9" borderId="37" xfId="0" applyFont="1" applyFill="1" applyBorder="1" applyAlignment="1">
      <alignment horizontal="center" vertical="center" wrapText="1"/>
    </xf>
    <xf numFmtId="0" fontId="20" fillId="9" borderId="38" xfId="0" applyFont="1" applyFill="1" applyBorder="1" applyAlignment="1">
      <alignment horizontal="left" vertical="center"/>
    </xf>
    <xf numFmtId="0" fontId="14" fillId="8" borderId="0" xfId="0" applyFont="1" applyFill="1" applyAlignment="1">
      <alignment vertical="center"/>
    </xf>
    <xf numFmtId="166" fontId="0" fillId="11" borderId="0" xfId="0" applyNumberFormat="1" applyFill="1" applyAlignment="1">
      <alignment vertical="center"/>
    </xf>
    <xf numFmtId="0" fontId="20" fillId="9" borderId="39" xfId="0" applyFont="1" applyFill="1" applyBorder="1" applyAlignment="1">
      <alignment horizontal="left" vertical="center"/>
    </xf>
    <xf numFmtId="0" fontId="20" fillId="9" borderId="37" xfId="0" applyFont="1" applyFill="1" applyBorder="1" applyAlignment="1">
      <alignment horizontal="left" vertical="center"/>
    </xf>
    <xf numFmtId="9" fontId="20" fillId="9" borderId="38" xfId="1" applyFont="1" applyFill="1" applyBorder="1" applyAlignment="1">
      <alignment horizontal="center" vertical="center"/>
    </xf>
    <xf numFmtId="3" fontId="14" fillId="10" borderId="0" xfId="0" applyNumberFormat="1" applyFont="1" applyFill="1" applyAlignment="1">
      <alignment vertical="center"/>
    </xf>
    <xf numFmtId="167" fontId="0" fillId="0" borderId="0" xfId="1" applyNumberFormat="1" applyFont="1" applyAlignment="1">
      <alignment vertical="center"/>
    </xf>
    <xf numFmtId="3" fontId="20" fillId="9" borderId="25" xfId="0" applyNumberFormat="1" applyFont="1" applyFill="1" applyBorder="1" applyAlignment="1">
      <alignment horizontal="center" vertical="center"/>
    </xf>
    <xf numFmtId="9" fontId="20" fillId="9" borderId="39" xfId="1" applyFont="1" applyFill="1" applyBorder="1" applyAlignment="1">
      <alignment horizontal="center" vertical="center"/>
    </xf>
    <xf numFmtId="9" fontId="20" fillId="9" borderId="37" xfId="1" applyFont="1" applyFill="1" applyBorder="1" applyAlignment="1">
      <alignment horizontal="center" vertical="center"/>
    </xf>
    <xf numFmtId="164" fontId="20" fillId="9" borderId="25" xfId="1" applyNumberFormat="1" applyFont="1" applyFill="1" applyBorder="1" applyAlignment="1">
      <alignment horizontal="center" vertical="center"/>
    </xf>
    <xf numFmtId="4" fontId="0" fillId="10" borderId="0" xfId="0" applyNumberFormat="1" applyFill="1" applyAlignment="1">
      <alignment vertical="center"/>
    </xf>
    <xf numFmtId="0" fontId="14" fillId="9" borderId="36" xfId="0" applyFont="1" applyFill="1" applyBorder="1" applyAlignment="1">
      <alignment horizontal="center" vertical="center" textRotation="255"/>
    </xf>
    <xf numFmtId="0" fontId="14" fillId="12" borderId="36" xfId="0" applyFont="1" applyFill="1" applyBorder="1" applyAlignment="1">
      <alignment horizontal="center" vertical="center" textRotation="255"/>
    </xf>
    <xf numFmtId="0" fontId="20" fillId="12" borderId="38" xfId="0" applyFont="1" applyFill="1" applyBorder="1" applyAlignment="1">
      <alignment horizontal="center" vertical="center" wrapText="1"/>
    </xf>
    <xf numFmtId="0" fontId="18" fillId="12" borderId="38" xfId="0" applyFont="1" applyFill="1" applyBorder="1" applyAlignment="1">
      <alignment horizontal="left" vertical="center" wrapText="1"/>
    </xf>
    <xf numFmtId="0" fontId="18" fillId="12" borderId="32" xfId="0" applyFont="1" applyFill="1" applyBorder="1" applyAlignment="1">
      <alignment horizontal="left" vertical="center" wrapText="1"/>
    </xf>
    <xf numFmtId="0" fontId="18" fillId="12" borderId="34" xfId="0" applyFont="1" applyFill="1" applyBorder="1" applyAlignment="1">
      <alignment horizontal="left" vertical="center" wrapText="1"/>
    </xf>
    <xf numFmtId="0" fontId="18" fillId="12" borderId="32" xfId="0" applyFont="1" applyFill="1" applyBorder="1" applyAlignment="1">
      <alignment horizontal="center" vertical="center" wrapText="1"/>
    </xf>
    <xf numFmtId="0" fontId="18" fillId="12" borderId="34" xfId="0" applyFont="1" applyFill="1" applyBorder="1" applyAlignment="1">
      <alignment horizontal="center" vertical="center" wrapText="1"/>
    </xf>
    <xf numFmtId="0" fontId="18" fillId="12" borderId="38" xfId="0" applyFont="1" applyFill="1" applyBorder="1" applyAlignment="1">
      <alignment horizontal="left" vertical="center"/>
    </xf>
    <xf numFmtId="0" fontId="20" fillId="12" borderId="25" xfId="0" applyFont="1" applyFill="1" applyBorder="1" applyAlignment="1">
      <alignment vertical="center"/>
    </xf>
    <xf numFmtId="9" fontId="20" fillId="12" borderId="25" xfId="0" applyNumberFormat="1" applyFont="1" applyFill="1" applyBorder="1" applyAlignment="1">
      <alignment horizontal="center" vertical="center"/>
    </xf>
    <xf numFmtId="1" fontId="20" fillId="12" borderId="38" xfId="0" applyNumberFormat="1" applyFont="1" applyFill="1" applyBorder="1" applyAlignment="1">
      <alignment horizontal="center" vertical="center"/>
    </xf>
    <xf numFmtId="164" fontId="20" fillId="12" borderId="38" xfId="1" applyNumberFormat="1" applyFont="1" applyFill="1" applyBorder="1" applyAlignment="1">
      <alignment horizontal="center" vertical="center"/>
    </xf>
    <xf numFmtId="0" fontId="22" fillId="12" borderId="32" xfId="0" applyFont="1" applyFill="1" applyBorder="1" applyAlignment="1">
      <alignment horizontal="center" vertical="center"/>
    </xf>
    <xf numFmtId="9" fontId="20" fillId="12" borderId="34" xfId="1" applyFont="1" applyFill="1" applyBorder="1" applyAlignment="1">
      <alignment horizontal="center" vertical="center"/>
    </xf>
    <xf numFmtId="0" fontId="14" fillId="13" borderId="0" xfId="0" applyFont="1" applyFill="1" applyAlignment="1">
      <alignment vertical="center"/>
    </xf>
    <xf numFmtId="4" fontId="0" fillId="0" borderId="0" xfId="0" applyNumberFormat="1" applyAlignment="1">
      <alignment vertical="center"/>
    </xf>
    <xf numFmtId="1" fontId="14" fillId="10" borderId="0" xfId="0" applyNumberFormat="1" applyFont="1" applyFill="1" applyAlignment="1">
      <alignment horizontal="center" vertical="center"/>
    </xf>
    <xf numFmtId="0" fontId="20" fillId="12" borderId="39" xfId="0" applyFont="1" applyFill="1" applyBorder="1" applyAlignment="1">
      <alignment horizontal="center" vertical="center" wrapText="1"/>
    </xf>
    <xf numFmtId="0" fontId="18" fillId="12" borderId="39" xfId="0" applyFont="1" applyFill="1" applyBorder="1" applyAlignment="1">
      <alignment horizontal="left" vertical="center" wrapText="1"/>
    </xf>
    <xf numFmtId="0" fontId="18" fillId="12" borderId="35" xfId="0" applyFont="1" applyFill="1" applyBorder="1" applyAlignment="1">
      <alignment horizontal="left" vertical="center" wrapText="1"/>
    </xf>
    <xf numFmtId="0" fontId="18" fillId="12" borderId="36" xfId="0" applyFont="1" applyFill="1" applyBorder="1" applyAlignment="1">
      <alignment horizontal="left" vertical="center" wrapText="1"/>
    </xf>
    <xf numFmtId="0" fontId="18" fillId="12" borderId="35" xfId="0" applyFont="1" applyFill="1" applyBorder="1" applyAlignment="1">
      <alignment horizontal="center" vertical="center" wrapText="1"/>
    </xf>
    <xf numFmtId="0" fontId="18" fillId="12" borderId="36" xfId="0" applyFont="1" applyFill="1" applyBorder="1" applyAlignment="1">
      <alignment horizontal="center" vertical="center" wrapText="1"/>
    </xf>
    <xf numFmtId="0" fontId="18" fillId="12" borderId="39" xfId="0" applyFont="1" applyFill="1" applyBorder="1" applyAlignment="1">
      <alignment horizontal="left" vertical="center"/>
    </xf>
    <xf numFmtId="1" fontId="20" fillId="12" borderId="25" xfId="0" applyNumberFormat="1" applyFont="1" applyFill="1" applyBorder="1" applyAlignment="1">
      <alignment horizontal="center" vertical="center"/>
    </xf>
    <xf numFmtId="0" fontId="11" fillId="12" borderId="25" xfId="0" applyFont="1" applyFill="1" applyBorder="1" applyAlignment="1">
      <alignment horizontal="center" vertical="center"/>
    </xf>
    <xf numFmtId="0" fontId="20" fillId="12" borderId="25" xfId="0" applyFont="1" applyFill="1" applyBorder="1" applyAlignment="1">
      <alignment horizontal="center" vertical="center"/>
    </xf>
    <xf numFmtId="1" fontId="20" fillId="12" borderId="39" xfId="0" applyNumberFormat="1" applyFont="1" applyFill="1" applyBorder="1" applyAlignment="1">
      <alignment horizontal="center" vertical="center"/>
    </xf>
    <xf numFmtId="164" fontId="20" fillId="12" borderId="39" xfId="1" applyNumberFormat="1" applyFont="1" applyFill="1" applyBorder="1" applyAlignment="1">
      <alignment horizontal="center" vertical="center"/>
    </xf>
    <xf numFmtId="0" fontId="22" fillId="12" borderId="35" xfId="0" applyFont="1" applyFill="1" applyBorder="1" applyAlignment="1">
      <alignment horizontal="center" vertical="center"/>
    </xf>
    <xf numFmtId="9" fontId="20" fillId="12" borderId="36" xfId="1" applyFont="1" applyFill="1" applyBorder="1" applyAlignment="1">
      <alignment horizontal="center" vertical="center"/>
    </xf>
    <xf numFmtId="0" fontId="18" fillId="12" borderId="37" xfId="0" applyFont="1" applyFill="1" applyBorder="1" applyAlignment="1">
      <alignment horizontal="left" vertical="center" wrapText="1"/>
    </xf>
    <xf numFmtId="0" fontId="18" fillId="12" borderId="29" xfId="0" applyFont="1" applyFill="1" applyBorder="1" applyAlignment="1">
      <alignment horizontal="left" vertical="center" wrapText="1"/>
    </xf>
    <xf numFmtId="0" fontId="18" fillId="12" borderId="31" xfId="0" applyFont="1" applyFill="1" applyBorder="1" applyAlignment="1">
      <alignment horizontal="left" vertical="center" wrapText="1"/>
    </xf>
    <xf numFmtId="0" fontId="18" fillId="12" borderId="29" xfId="0" applyFont="1" applyFill="1" applyBorder="1" applyAlignment="1">
      <alignment horizontal="center" vertical="center" wrapText="1"/>
    </xf>
    <xf numFmtId="0" fontId="18" fillId="12" borderId="31" xfId="0" applyFont="1" applyFill="1" applyBorder="1" applyAlignment="1">
      <alignment horizontal="center" vertical="center" wrapText="1"/>
    </xf>
    <xf numFmtId="0" fontId="18" fillId="12" borderId="37" xfId="0" applyFont="1" applyFill="1" applyBorder="1" applyAlignment="1">
      <alignment horizontal="left" vertical="center"/>
    </xf>
    <xf numFmtId="164" fontId="20" fillId="12" borderId="25" xfId="1" applyNumberFormat="1" applyFont="1" applyFill="1" applyBorder="1" applyAlignment="1">
      <alignment horizontal="center" vertical="center"/>
    </xf>
    <xf numFmtId="9" fontId="20" fillId="12" borderId="25" xfId="1" applyFont="1" applyFill="1" applyBorder="1" applyAlignment="1">
      <alignment horizontal="center" vertical="center"/>
    </xf>
    <xf numFmtId="1" fontId="20" fillId="12" borderId="37" xfId="0" applyNumberFormat="1" applyFont="1" applyFill="1" applyBorder="1" applyAlignment="1">
      <alignment horizontal="center" vertical="center"/>
    </xf>
    <xf numFmtId="164" fontId="20" fillId="12" borderId="37" xfId="1" applyNumberFormat="1" applyFont="1" applyFill="1" applyBorder="1" applyAlignment="1">
      <alignment horizontal="center" vertical="center"/>
    </xf>
    <xf numFmtId="0" fontId="22" fillId="12" borderId="29" xfId="0" applyFont="1" applyFill="1" applyBorder="1" applyAlignment="1">
      <alignment horizontal="center" vertical="center"/>
    </xf>
    <xf numFmtId="9" fontId="20" fillId="12" borderId="31" xfId="1" applyFont="1" applyFill="1" applyBorder="1" applyAlignment="1">
      <alignment horizontal="center" vertical="center"/>
    </xf>
    <xf numFmtId="0" fontId="23" fillId="12" borderId="32" xfId="0" applyFont="1" applyFill="1" applyBorder="1" applyAlignment="1">
      <alignment horizontal="center" vertical="center"/>
    </xf>
    <xf numFmtId="0" fontId="26" fillId="13" borderId="0" xfId="0" applyFont="1" applyFill="1" applyAlignment="1">
      <alignment vertical="center"/>
    </xf>
    <xf numFmtId="0" fontId="27" fillId="13" borderId="0" xfId="0" applyFont="1" applyFill="1" applyAlignment="1">
      <alignment horizontal="center" vertical="center"/>
    </xf>
    <xf numFmtId="0" fontId="25" fillId="8" borderId="0" xfId="0" applyFont="1" applyFill="1" applyAlignment="1">
      <alignment horizontal="center" vertical="center"/>
    </xf>
    <xf numFmtId="0" fontId="23" fillId="12" borderId="35" xfId="0" applyFont="1" applyFill="1" applyBorder="1" applyAlignment="1">
      <alignment horizontal="center" vertical="center"/>
    </xf>
    <xf numFmtId="0" fontId="23" fillId="12" borderId="29" xfId="0" applyFont="1" applyFill="1" applyBorder="1" applyAlignment="1">
      <alignment horizontal="center" vertical="center"/>
    </xf>
    <xf numFmtId="0" fontId="0" fillId="13" borderId="0" xfId="0" applyFill="1" applyAlignment="1">
      <alignment vertical="center"/>
    </xf>
    <xf numFmtId="1" fontId="28" fillId="10" borderId="0" xfId="0" applyNumberFormat="1" applyFont="1" applyFill="1" applyAlignment="1">
      <alignment horizontal="left" vertical="center"/>
    </xf>
    <xf numFmtId="0" fontId="19" fillId="12" borderId="25" xfId="0" applyFont="1" applyFill="1" applyBorder="1" applyAlignment="1">
      <alignment horizontal="center" vertical="center"/>
    </xf>
    <xf numFmtId="0" fontId="20" fillId="12" borderId="37" xfId="0" applyFont="1" applyFill="1" applyBorder="1" applyAlignment="1">
      <alignment horizontal="center" vertical="center" wrapText="1"/>
    </xf>
    <xf numFmtId="0" fontId="20" fillId="12" borderId="38" xfId="0" applyFont="1" applyFill="1" applyBorder="1" applyAlignment="1">
      <alignment horizontal="left" vertical="center"/>
    </xf>
    <xf numFmtId="0" fontId="0" fillId="10" borderId="0" xfId="0" applyFont="1" applyFill="1" applyAlignment="1">
      <alignment horizontal="right" vertical="center"/>
    </xf>
    <xf numFmtId="0" fontId="20" fillId="12" borderId="39" xfId="0" applyFont="1" applyFill="1" applyBorder="1" applyAlignment="1">
      <alignment horizontal="left" vertical="center"/>
    </xf>
    <xf numFmtId="0" fontId="20" fillId="12" borderId="37" xfId="0" applyFont="1" applyFill="1" applyBorder="1" applyAlignment="1">
      <alignment horizontal="left" vertical="center"/>
    </xf>
    <xf numFmtId="1" fontId="14" fillId="10" borderId="40" xfId="0" applyNumberFormat="1" applyFont="1" applyFill="1" applyBorder="1" applyAlignment="1">
      <alignment horizontal="center" vertical="center"/>
    </xf>
    <xf numFmtId="0" fontId="0" fillId="10" borderId="40" xfId="0" applyFill="1" applyBorder="1" applyAlignment="1">
      <alignment vertical="center"/>
    </xf>
    <xf numFmtId="166" fontId="0" fillId="11" borderId="40" xfId="0" applyNumberFormat="1" applyFill="1" applyBorder="1" applyAlignment="1">
      <alignment vertical="center"/>
    </xf>
    <xf numFmtId="0" fontId="14" fillId="12" borderId="36" xfId="0" applyFont="1" applyFill="1" applyBorder="1" applyAlignment="1">
      <alignment horizontal="center" vertical="center" textRotation="255"/>
    </xf>
    <xf numFmtId="0" fontId="14" fillId="14" borderId="36" xfId="0" applyFont="1" applyFill="1" applyBorder="1" applyAlignment="1">
      <alignment horizontal="center" vertical="center" textRotation="255"/>
    </xf>
    <xf numFmtId="0" fontId="20" fillId="14" borderId="38" xfId="0" applyFont="1" applyFill="1" applyBorder="1" applyAlignment="1">
      <alignment horizontal="center" vertical="center" wrapText="1"/>
    </xf>
    <xf numFmtId="0" fontId="18" fillId="14" borderId="38" xfId="0" applyFont="1" applyFill="1" applyBorder="1" applyAlignment="1">
      <alignment horizontal="left" vertical="center" wrapText="1"/>
    </xf>
    <xf numFmtId="0" fontId="18" fillId="14" borderId="32" xfId="0" applyFont="1" applyFill="1" applyBorder="1" applyAlignment="1">
      <alignment horizontal="left" vertical="center" wrapText="1"/>
    </xf>
    <xf numFmtId="0" fontId="18" fillId="14" borderId="34" xfId="0" applyFont="1" applyFill="1" applyBorder="1" applyAlignment="1">
      <alignment horizontal="left" vertical="center" wrapText="1"/>
    </xf>
    <xf numFmtId="0" fontId="18" fillId="14" borderId="32" xfId="0" applyFont="1" applyFill="1" applyBorder="1" applyAlignment="1">
      <alignment horizontal="center" vertical="center" wrapText="1"/>
    </xf>
    <xf numFmtId="0" fontId="18" fillId="14" borderId="34" xfId="0" applyFont="1" applyFill="1" applyBorder="1" applyAlignment="1">
      <alignment horizontal="center" vertical="center" wrapText="1"/>
    </xf>
    <xf numFmtId="0" fontId="20" fillId="14" borderId="25" xfId="0" applyFont="1" applyFill="1" applyBorder="1" applyAlignment="1">
      <alignment vertical="center"/>
    </xf>
    <xf numFmtId="9" fontId="20" fillId="14" borderId="25" xfId="1" applyFont="1" applyFill="1" applyBorder="1" applyAlignment="1">
      <alignment horizontal="center" vertical="center"/>
    </xf>
    <xf numFmtId="1" fontId="20" fillId="14" borderId="38" xfId="0" applyNumberFormat="1" applyFont="1" applyFill="1" applyBorder="1" applyAlignment="1">
      <alignment horizontal="center" vertical="center"/>
    </xf>
    <xf numFmtId="164" fontId="20" fillId="14" borderId="38" xfId="1" applyNumberFormat="1" applyFont="1" applyFill="1" applyBorder="1" applyAlignment="1">
      <alignment horizontal="center" vertical="center"/>
    </xf>
    <xf numFmtId="0" fontId="22" fillId="14" borderId="32" xfId="0" applyFont="1" applyFill="1" applyBorder="1" applyAlignment="1">
      <alignment horizontal="center" vertical="center"/>
    </xf>
    <xf numFmtId="9" fontId="20" fillId="14" borderId="34" xfId="1" applyFont="1" applyFill="1" applyBorder="1" applyAlignment="1">
      <alignment horizontal="center" vertical="center"/>
    </xf>
    <xf numFmtId="0" fontId="14" fillId="15" borderId="0" xfId="0" applyFont="1" applyFill="1" applyAlignment="1">
      <alignment vertical="center"/>
    </xf>
    <xf numFmtId="0" fontId="20" fillId="14" borderId="39" xfId="0" applyFont="1" applyFill="1" applyBorder="1" applyAlignment="1">
      <alignment horizontal="center" vertical="center" wrapText="1"/>
    </xf>
    <xf numFmtId="0" fontId="18" fillId="14" borderId="39" xfId="0" applyFont="1" applyFill="1" applyBorder="1" applyAlignment="1">
      <alignment horizontal="left" vertical="center" wrapText="1"/>
    </xf>
    <xf numFmtId="0" fontId="18" fillId="14" borderId="35" xfId="0" applyFont="1" applyFill="1" applyBorder="1" applyAlignment="1">
      <alignment horizontal="left" vertical="center" wrapText="1"/>
    </xf>
    <xf numFmtId="0" fontId="18" fillId="14" borderId="36" xfId="0" applyFont="1" applyFill="1" applyBorder="1" applyAlignment="1">
      <alignment horizontal="left" vertical="center" wrapText="1"/>
    </xf>
    <xf numFmtId="0" fontId="18" fillId="14" borderId="35" xfId="0" applyFont="1" applyFill="1" applyBorder="1" applyAlignment="1">
      <alignment horizontal="center" vertical="center" wrapText="1"/>
    </xf>
    <xf numFmtId="0" fontId="18" fillId="14" borderId="36" xfId="0" applyFont="1" applyFill="1" applyBorder="1" applyAlignment="1">
      <alignment horizontal="center" vertical="center" wrapText="1"/>
    </xf>
    <xf numFmtId="0" fontId="20" fillId="14" borderId="25" xfId="0" applyFont="1" applyFill="1" applyBorder="1" applyAlignment="1">
      <alignment horizontal="center" vertical="center"/>
    </xf>
    <xf numFmtId="1" fontId="20" fillId="14" borderId="25" xfId="0" applyNumberFormat="1" applyFont="1" applyFill="1" applyBorder="1" applyAlignment="1">
      <alignment horizontal="center" vertical="center"/>
    </xf>
    <xf numFmtId="1" fontId="20" fillId="14" borderId="39" xfId="0" applyNumberFormat="1" applyFont="1" applyFill="1" applyBorder="1" applyAlignment="1">
      <alignment horizontal="center" vertical="center"/>
    </xf>
    <xf numFmtId="164" fontId="20" fillId="14" borderId="39" xfId="1" applyNumberFormat="1" applyFont="1" applyFill="1" applyBorder="1" applyAlignment="1">
      <alignment horizontal="center" vertical="center"/>
    </xf>
    <xf numFmtId="0" fontId="22" fillId="14" borderId="35" xfId="0" applyFont="1" applyFill="1" applyBorder="1" applyAlignment="1">
      <alignment horizontal="center" vertical="center"/>
    </xf>
    <xf numFmtId="9" fontId="20" fillId="14" borderId="36" xfId="1" applyFont="1" applyFill="1" applyBorder="1" applyAlignment="1">
      <alignment horizontal="center" vertical="center"/>
    </xf>
    <xf numFmtId="0" fontId="18" fillId="14" borderId="37" xfId="0" applyFont="1" applyFill="1" applyBorder="1" applyAlignment="1">
      <alignment horizontal="left" vertical="center" wrapText="1"/>
    </xf>
    <xf numFmtId="0" fontId="18" fillId="14" borderId="29" xfId="0" applyFont="1" applyFill="1" applyBorder="1" applyAlignment="1">
      <alignment horizontal="left" vertical="center" wrapText="1"/>
    </xf>
    <xf numFmtId="0" fontId="18" fillId="14" borderId="31" xfId="0" applyFont="1" applyFill="1" applyBorder="1" applyAlignment="1">
      <alignment horizontal="left" vertical="center" wrapText="1"/>
    </xf>
    <xf numFmtId="0" fontId="18" fillId="14" borderId="29" xfId="0" applyFont="1" applyFill="1" applyBorder="1" applyAlignment="1">
      <alignment horizontal="center" vertical="center" wrapText="1"/>
    </xf>
    <xf numFmtId="0" fontId="18" fillId="14" borderId="31" xfId="0" applyFont="1" applyFill="1" applyBorder="1" applyAlignment="1">
      <alignment horizontal="center" vertical="center" wrapText="1"/>
    </xf>
    <xf numFmtId="164" fontId="20" fillId="14" borderId="25" xfId="1" applyNumberFormat="1" applyFont="1" applyFill="1" applyBorder="1" applyAlignment="1">
      <alignment horizontal="center" vertical="center"/>
    </xf>
    <xf numFmtId="1" fontId="20" fillId="14" borderId="37" xfId="0" applyNumberFormat="1" applyFont="1" applyFill="1" applyBorder="1" applyAlignment="1">
      <alignment horizontal="center" vertical="center"/>
    </xf>
    <xf numFmtId="164" fontId="20" fillId="14" borderId="37" xfId="1" applyNumberFormat="1" applyFont="1" applyFill="1" applyBorder="1" applyAlignment="1">
      <alignment horizontal="center" vertical="center"/>
    </xf>
    <xf numFmtId="0" fontId="22" fillId="14" borderId="29" xfId="0" applyFont="1" applyFill="1" applyBorder="1" applyAlignment="1">
      <alignment horizontal="center" vertical="center"/>
    </xf>
    <xf numFmtId="9" fontId="20" fillId="14" borderId="31" xfId="1" applyFont="1" applyFill="1" applyBorder="1" applyAlignment="1">
      <alignment horizontal="center" vertical="center"/>
    </xf>
    <xf numFmtId="9" fontId="20" fillId="14" borderId="25" xfId="0" applyNumberFormat="1" applyFont="1" applyFill="1" applyBorder="1" applyAlignment="1">
      <alignment horizontal="center" vertical="center"/>
    </xf>
    <xf numFmtId="0" fontId="23" fillId="14" borderId="32" xfId="0" applyFont="1" applyFill="1" applyBorder="1" applyAlignment="1">
      <alignment horizontal="center" vertical="center"/>
    </xf>
    <xf numFmtId="0" fontId="26" fillId="15" borderId="0" xfId="0" applyFont="1" applyFill="1" applyAlignment="1">
      <alignment vertical="center"/>
    </xf>
    <xf numFmtId="0" fontId="24" fillId="15" borderId="0" xfId="0" applyFont="1" applyFill="1" applyAlignment="1">
      <alignment horizontal="center" vertical="center"/>
    </xf>
    <xf numFmtId="0" fontId="29" fillId="8" borderId="0" xfId="0" applyFont="1" applyFill="1" applyAlignment="1">
      <alignment vertical="center"/>
    </xf>
    <xf numFmtId="9" fontId="0" fillId="0" borderId="0" xfId="1" applyFont="1" applyAlignment="1">
      <alignment vertical="center"/>
    </xf>
    <xf numFmtId="0" fontId="23" fillId="14" borderId="35" xfId="0" applyFont="1" applyFill="1" applyBorder="1" applyAlignment="1">
      <alignment horizontal="center" vertical="center"/>
    </xf>
    <xf numFmtId="0" fontId="23" fillId="14" borderId="29" xfId="0" applyFont="1" applyFill="1" applyBorder="1" applyAlignment="1">
      <alignment horizontal="center" vertical="center"/>
    </xf>
    <xf numFmtId="0" fontId="28" fillId="10" borderId="0" xfId="0" applyFont="1" applyFill="1" applyAlignment="1">
      <alignment horizontal="left" vertical="center"/>
    </xf>
    <xf numFmtId="1" fontId="14" fillId="10" borderId="0" xfId="0" applyNumberFormat="1" applyFont="1" applyFill="1" applyAlignment="1">
      <alignment vertical="center"/>
    </xf>
    <xf numFmtId="0" fontId="11" fillId="14" borderId="25" xfId="0" applyFont="1" applyFill="1" applyBorder="1" applyAlignment="1">
      <alignment horizontal="center" vertical="center"/>
    </xf>
    <xf numFmtId="0" fontId="20" fillId="14" borderId="37" xfId="0" applyFont="1" applyFill="1" applyBorder="1" applyAlignment="1">
      <alignment horizontal="center" vertical="center" wrapText="1"/>
    </xf>
    <xf numFmtId="0" fontId="20" fillId="14" borderId="38" xfId="0" applyFont="1" applyFill="1" applyBorder="1" applyAlignment="1">
      <alignment horizontal="left" vertical="center"/>
    </xf>
    <xf numFmtId="0" fontId="20" fillId="14" borderId="39" xfId="0" applyFont="1" applyFill="1" applyBorder="1" applyAlignment="1">
      <alignment horizontal="left" vertical="center"/>
    </xf>
    <xf numFmtId="0" fontId="20" fillId="14" borderId="37" xfId="0" applyFont="1" applyFill="1" applyBorder="1" applyAlignment="1">
      <alignment horizontal="left" vertical="center"/>
    </xf>
    <xf numFmtId="165" fontId="0" fillId="0" borderId="0" xfId="0" applyNumberFormat="1" applyAlignment="1">
      <alignment vertical="center"/>
    </xf>
    <xf numFmtId="0" fontId="14" fillId="8" borderId="0" xfId="0" applyFont="1" applyFill="1" applyAlignment="1">
      <alignment horizontal="center" vertical="center"/>
    </xf>
    <xf numFmtId="0" fontId="14" fillId="14" borderId="36" xfId="0" applyFont="1" applyFill="1" applyBorder="1" applyAlignment="1">
      <alignment horizontal="center" vertical="center" textRotation="255"/>
    </xf>
    <xf numFmtId="0" fontId="14" fillId="16" borderId="36" xfId="0" applyFont="1" applyFill="1" applyBorder="1" applyAlignment="1">
      <alignment horizontal="center" vertical="center" textRotation="255"/>
    </xf>
    <xf numFmtId="0" fontId="20" fillId="16" borderId="38" xfId="0" applyFont="1" applyFill="1" applyBorder="1" applyAlignment="1">
      <alignment horizontal="center" vertical="center" wrapText="1"/>
    </xf>
    <xf numFmtId="0" fontId="18" fillId="16" borderId="38" xfId="0" applyFont="1" applyFill="1" applyBorder="1" applyAlignment="1">
      <alignment horizontal="left" vertical="center" wrapText="1"/>
    </xf>
    <xf numFmtId="0" fontId="18" fillId="16" borderId="32" xfId="0" applyFont="1" applyFill="1" applyBorder="1" applyAlignment="1">
      <alignment horizontal="left" vertical="center" wrapText="1"/>
    </xf>
    <xf numFmtId="0" fontId="18" fillId="16" borderId="34" xfId="0" applyFont="1" applyFill="1" applyBorder="1" applyAlignment="1">
      <alignment horizontal="left" vertical="center" wrapText="1"/>
    </xf>
    <xf numFmtId="0" fontId="18" fillId="16" borderId="32" xfId="0" applyFont="1" applyFill="1" applyBorder="1" applyAlignment="1">
      <alignment horizontal="center" vertical="center" wrapText="1"/>
    </xf>
    <xf numFmtId="0" fontId="18" fillId="16" borderId="34" xfId="0" applyFont="1" applyFill="1" applyBorder="1" applyAlignment="1">
      <alignment horizontal="center" vertical="center" wrapText="1"/>
    </xf>
    <xf numFmtId="0" fontId="18" fillId="16" borderId="38" xfId="0" applyFont="1" applyFill="1" applyBorder="1" applyAlignment="1">
      <alignment horizontal="left" vertical="center"/>
    </xf>
    <xf numFmtId="0" fontId="20" fillId="16" borderId="25" xfId="0" applyFont="1" applyFill="1" applyBorder="1" applyAlignment="1">
      <alignment vertical="center"/>
    </xf>
    <xf numFmtId="9" fontId="20" fillId="16" borderId="25" xfId="0" applyNumberFormat="1" applyFont="1" applyFill="1" applyBorder="1" applyAlignment="1">
      <alignment horizontal="center" vertical="center"/>
    </xf>
    <xf numFmtId="1" fontId="20" fillId="16" borderId="38" xfId="0" applyNumberFormat="1" applyFont="1" applyFill="1" applyBorder="1" applyAlignment="1">
      <alignment horizontal="center" vertical="center"/>
    </xf>
    <xf numFmtId="164" fontId="20" fillId="16" borderId="38" xfId="1" applyNumberFormat="1" applyFont="1" applyFill="1" applyBorder="1" applyAlignment="1">
      <alignment horizontal="center" vertical="center"/>
    </xf>
    <xf numFmtId="0" fontId="22" fillId="16" borderId="32" xfId="0" applyFont="1" applyFill="1" applyBorder="1" applyAlignment="1">
      <alignment horizontal="center" vertical="center"/>
    </xf>
    <xf numFmtId="9" fontId="20" fillId="16" borderId="34" xfId="1" applyFont="1" applyFill="1" applyBorder="1" applyAlignment="1">
      <alignment horizontal="center" vertical="center"/>
    </xf>
    <xf numFmtId="0" fontId="20" fillId="16" borderId="39" xfId="0" applyFont="1" applyFill="1" applyBorder="1" applyAlignment="1">
      <alignment horizontal="center" vertical="center" wrapText="1"/>
    </xf>
    <xf numFmtId="0" fontId="18" fillId="16" borderId="39" xfId="0" applyFont="1" applyFill="1" applyBorder="1" applyAlignment="1">
      <alignment horizontal="left" vertical="center" wrapText="1"/>
    </xf>
    <xf numFmtId="0" fontId="18" fillId="16" borderId="35" xfId="0" applyFont="1" applyFill="1" applyBorder="1" applyAlignment="1">
      <alignment horizontal="left" vertical="center" wrapText="1"/>
    </xf>
    <xf numFmtId="0" fontId="18" fillId="16" borderId="36" xfId="0" applyFont="1" applyFill="1" applyBorder="1" applyAlignment="1">
      <alignment horizontal="left" vertical="center" wrapText="1"/>
    </xf>
    <xf numFmtId="0" fontId="18" fillId="16" borderId="35" xfId="0" applyFont="1" applyFill="1" applyBorder="1" applyAlignment="1">
      <alignment horizontal="center" vertical="center" wrapText="1"/>
    </xf>
    <xf numFmtId="0" fontId="18" fillId="16" borderId="36" xfId="0" applyFont="1" applyFill="1" applyBorder="1" applyAlignment="1">
      <alignment horizontal="center" vertical="center" wrapText="1"/>
    </xf>
    <xf numFmtId="0" fontId="18" fillId="16" borderId="39" xfId="0" applyFont="1" applyFill="1" applyBorder="1" applyAlignment="1">
      <alignment horizontal="left" vertical="center"/>
    </xf>
    <xf numFmtId="0" fontId="20" fillId="16" borderId="25" xfId="0" applyFont="1" applyFill="1" applyBorder="1" applyAlignment="1">
      <alignment horizontal="center" vertical="center"/>
    </xf>
    <xf numFmtId="0" fontId="11" fillId="16" borderId="25" xfId="0" applyFont="1" applyFill="1" applyBorder="1" applyAlignment="1">
      <alignment horizontal="center" vertical="center"/>
    </xf>
    <xf numFmtId="1" fontId="20" fillId="16" borderId="25" xfId="0" applyNumberFormat="1" applyFont="1" applyFill="1" applyBorder="1" applyAlignment="1">
      <alignment horizontal="center" vertical="center"/>
    </xf>
    <xf numFmtId="1" fontId="20" fillId="16" borderId="39" xfId="0" applyNumberFormat="1" applyFont="1" applyFill="1" applyBorder="1" applyAlignment="1">
      <alignment horizontal="center" vertical="center"/>
    </xf>
    <xf numFmtId="164" fontId="20" fillId="16" borderId="39" xfId="1" applyNumberFormat="1" applyFont="1" applyFill="1" applyBorder="1" applyAlignment="1">
      <alignment horizontal="center" vertical="center"/>
    </xf>
    <xf numFmtId="0" fontId="22" fillId="16" borderId="35" xfId="0" applyFont="1" applyFill="1" applyBorder="1" applyAlignment="1">
      <alignment horizontal="center" vertical="center"/>
    </xf>
    <xf numFmtId="9" fontId="20" fillId="16" borderId="36" xfId="1" applyFont="1" applyFill="1" applyBorder="1" applyAlignment="1">
      <alignment horizontal="center" vertical="center"/>
    </xf>
    <xf numFmtId="0" fontId="18" fillId="16" borderId="37" xfId="0" applyFont="1" applyFill="1" applyBorder="1" applyAlignment="1">
      <alignment horizontal="left" vertical="center" wrapText="1"/>
    </xf>
    <xf numFmtId="0" fontId="18" fillId="16" borderId="29" xfId="0" applyFont="1" applyFill="1" applyBorder="1" applyAlignment="1">
      <alignment horizontal="left" vertical="center" wrapText="1"/>
    </xf>
    <xf numFmtId="0" fontId="18" fillId="16" borderId="31" xfId="0" applyFont="1" applyFill="1" applyBorder="1" applyAlignment="1">
      <alignment horizontal="left" vertical="center" wrapText="1"/>
    </xf>
    <xf numFmtId="0" fontId="18" fillId="16" borderId="29" xfId="0" applyFont="1" applyFill="1" applyBorder="1" applyAlignment="1">
      <alignment horizontal="center" vertical="center" wrapText="1"/>
    </xf>
    <xf numFmtId="0" fontId="18" fillId="16" borderId="31" xfId="0" applyFont="1" applyFill="1" applyBorder="1" applyAlignment="1">
      <alignment horizontal="center" vertical="center" wrapText="1"/>
    </xf>
    <xf numFmtId="0" fontId="18" fillId="16" borderId="37" xfId="0" applyFont="1" applyFill="1" applyBorder="1" applyAlignment="1">
      <alignment horizontal="left" vertical="center"/>
    </xf>
    <xf numFmtId="164" fontId="20" fillId="16" borderId="25" xfId="1" applyNumberFormat="1" applyFont="1" applyFill="1" applyBorder="1" applyAlignment="1">
      <alignment horizontal="center" vertical="center"/>
    </xf>
    <xf numFmtId="164" fontId="11" fillId="16" borderId="25" xfId="1" applyNumberFormat="1" applyFont="1" applyFill="1" applyBorder="1" applyAlignment="1">
      <alignment horizontal="center" vertical="center"/>
    </xf>
    <xf numFmtId="9" fontId="20" fillId="16" borderId="25" xfId="1" applyFont="1" applyFill="1" applyBorder="1" applyAlignment="1">
      <alignment horizontal="center" vertical="center"/>
    </xf>
    <xf numFmtId="1" fontId="20" fillId="16" borderId="37" xfId="0" applyNumberFormat="1" applyFont="1" applyFill="1" applyBorder="1" applyAlignment="1">
      <alignment horizontal="center" vertical="center"/>
    </xf>
    <xf numFmtId="164" fontId="20" fillId="16" borderId="37" xfId="1" applyNumberFormat="1" applyFont="1" applyFill="1" applyBorder="1" applyAlignment="1">
      <alignment horizontal="center" vertical="center"/>
    </xf>
    <xf numFmtId="0" fontId="22" fillId="16" borderId="29" xfId="0" applyFont="1" applyFill="1" applyBorder="1" applyAlignment="1">
      <alignment horizontal="center" vertical="center"/>
    </xf>
    <xf numFmtId="9" fontId="20" fillId="16" borderId="31" xfId="1" applyFont="1" applyFill="1" applyBorder="1" applyAlignment="1">
      <alignment horizontal="center" vertical="center"/>
    </xf>
    <xf numFmtId="0" fontId="23" fillId="16" borderId="32" xfId="0" applyFont="1" applyFill="1" applyBorder="1" applyAlignment="1">
      <alignment horizontal="center" vertical="center"/>
    </xf>
    <xf numFmtId="0" fontId="26" fillId="8" borderId="0" xfId="0" applyFont="1" applyFill="1" applyAlignment="1">
      <alignment vertical="center"/>
    </xf>
    <xf numFmtId="0" fontId="23" fillId="16" borderId="35" xfId="0" applyFont="1" applyFill="1" applyBorder="1" applyAlignment="1">
      <alignment horizontal="center" vertical="center"/>
    </xf>
    <xf numFmtId="0" fontId="23" fillId="16" borderId="29" xfId="0" applyFont="1" applyFill="1" applyBorder="1" applyAlignment="1">
      <alignment horizontal="center" vertical="center"/>
    </xf>
    <xf numFmtId="0" fontId="0" fillId="15" borderId="0" xfId="0" applyFill="1" applyAlignment="1">
      <alignment vertical="center"/>
    </xf>
    <xf numFmtId="0" fontId="28" fillId="8" borderId="0" xfId="0" applyFont="1" applyFill="1" applyAlignment="1">
      <alignment horizontal="left" vertical="center"/>
    </xf>
    <xf numFmtId="0" fontId="20" fillId="16" borderId="37" xfId="0" applyFont="1" applyFill="1" applyBorder="1" applyAlignment="1">
      <alignment horizontal="center" vertical="center" wrapText="1"/>
    </xf>
    <xf numFmtId="0" fontId="20" fillId="16" borderId="38" xfId="0" applyFont="1" applyFill="1" applyBorder="1" applyAlignment="1">
      <alignment horizontal="left" vertical="center"/>
    </xf>
    <xf numFmtId="0" fontId="0" fillId="8" borderId="0" xfId="0" applyFont="1" applyFill="1" applyAlignment="1">
      <alignment horizontal="center" vertical="center"/>
    </xf>
    <xf numFmtId="0" fontId="0" fillId="10" borderId="0" xfId="0" applyFont="1" applyFill="1" applyAlignment="1">
      <alignment horizontal="center" vertical="center"/>
    </xf>
    <xf numFmtId="1" fontId="0" fillId="10" borderId="0" xfId="0" applyNumberFormat="1" applyFill="1" applyAlignment="1">
      <alignment vertical="center"/>
    </xf>
    <xf numFmtId="0" fontId="20" fillId="16" borderId="39" xfId="0" applyFont="1" applyFill="1" applyBorder="1" applyAlignment="1">
      <alignment horizontal="left" vertical="center"/>
    </xf>
    <xf numFmtId="0" fontId="20" fillId="16" borderId="37" xfId="0" applyFont="1" applyFill="1" applyBorder="1" applyAlignment="1">
      <alignment horizontal="left" vertical="center"/>
    </xf>
    <xf numFmtId="0" fontId="30" fillId="15" borderId="0" xfId="0" applyFont="1" applyFill="1" applyAlignment="1">
      <alignment vertical="center"/>
    </xf>
    <xf numFmtId="1" fontId="14" fillId="10" borderId="40" xfId="0" applyNumberFormat="1" applyFont="1" applyFill="1" applyBorder="1" applyAlignment="1">
      <alignment vertical="center"/>
    </xf>
    <xf numFmtId="0" fontId="14" fillId="16" borderId="36" xfId="0" applyFont="1" applyFill="1" applyBorder="1" applyAlignment="1">
      <alignment horizontal="center" vertical="center" textRotation="255"/>
    </xf>
    <xf numFmtId="0" fontId="14" fillId="17" borderId="36" xfId="0" applyFont="1" applyFill="1" applyBorder="1" applyAlignment="1">
      <alignment horizontal="center" vertical="center" textRotation="255"/>
    </xf>
    <xf numFmtId="0" fontId="20" fillId="17" borderId="38" xfId="0" applyFont="1" applyFill="1" applyBorder="1" applyAlignment="1">
      <alignment horizontal="center" vertical="center" wrapText="1"/>
    </xf>
    <xf numFmtId="0" fontId="18" fillId="17" borderId="38" xfId="0" applyFont="1" applyFill="1" applyBorder="1" applyAlignment="1">
      <alignment horizontal="left" vertical="center" wrapText="1"/>
    </xf>
    <xf numFmtId="0" fontId="18" fillId="17" borderId="32" xfId="0" applyFont="1" applyFill="1" applyBorder="1" applyAlignment="1">
      <alignment horizontal="left" vertical="center" wrapText="1"/>
    </xf>
    <xf numFmtId="0" fontId="18" fillId="17" borderId="34" xfId="0" applyFont="1" applyFill="1" applyBorder="1" applyAlignment="1">
      <alignment horizontal="left" vertical="center" wrapText="1"/>
    </xf>
    <xf numFmtId="0" fontId="18" fillId="17" borderId="32" xfId="0" applyFont="1" applyFill="1" applyBorder="1" applyAlignment="1">
      <alignment horizontal="center" vertical="center" wrapText="1"/>
    </xf>
    <xf numFmtId="0" fontId="18" fillId="17" borderId="34" xfId="0" applyFont="1" applyFill="1" applyBorder="1" applyAlignment="1">
      <alignment horizontal="center" vertical="center" wrapText="1"/>
    </xf>
    <xf numFmtId="0" fontId="18" fillId="17" borderId="38" xfId="0" applyFont="1" applyFill="1" applyBorder="1" applyAlignment="1">
      <alignment horizontal="left" vertical="center"/>
    </xf>
    <xf numFmtId="0" fontId="20" fillId="17" borderId="25" xfId="0" applyFont="1" applyFill="1" applyBorder="1" applyAlignment="1">
      <alignment vertical="center"/>
    </xf>
    <xf numFmtId="9" fontId="20" fillId="17" borderId="25" xfId="1" applyFont="1" applyFill="1" applyBorder="1" applyAlignment="1">
      <alignment horizontal="center" vertical="center"/>
    </xf>
    <xf numFmtId="1" fontId="20" fillId="17" borderId="38" xfId="0" applyNumberFormat="1" applyFont="1" applyFill="1" applyBorder="1" applyAlignment="1">
      <alignment horizontal="center" vertical="center"/>
    </xf>
    <xf numFmtId="164" fontId="20" fillId="17" borderId="38" xfId="1" applyNumberFormat="1" applyFont="1" applyFill="1" applyBorder="1" applyAlignment="1">
      <alignment horizontal="center" vertical="center"/>
    </xf>
    <xf numFmtId="0" fontId="22" fillId="17" borderId="32" xfId="0" applyFont="1" applyFill="1" applyBorder="1" applyAlignment="1">
      <alignment horizontal="center" vertical="center"/>
    </xf>
    <xf numFmtId="9" fontId="20" fillId="17" borderId="34" xfId="1" applyFont="1" applyFill="1" applyBorder="1" applyAlignment="1">
      <alignment horizontal="center" vertical="center"/>
    </xf>
    <xf numFmtId="0" fontId="14" fillId="17" borderId="0" xfId="0" applyFont="1" applyFill="1" applyAlignment="1">
      <alignment vertical="center"/>
    </xf>
    <xf numFmtId="0" fontId="14" fillId="10" borderId="0" xfId="0" applyFont="1" applyFill="1" applyAlignment="1">
      <alignment horizontal="center" vertical="center"/>
    </xf>
    <xf numFmtId="0" fontId="20" fillId="17" borderId="39" xfId="0" applyFont="1" applyFill="1" applyBorder="1" applyAlignment="1">
      <alignment horizontal="center" vertical="center" wrapText="1"/>
    </xf>
    <xf numFmtId="0" fontId="18" fillId="17" borderId="39" xfId="0" applyFont="1" applyFill="1" applyBorder="1" applyAlignment="1">
      <alignment horizontal="left" vertical="center" wrapText="1"/>
    </xf>
    <xf numFmtId="0" fontId="18" fillId="17" borderId="35" xfId="0" applyFont="1" applyFill="1" applyBorder="1" applyAlignment="1">
      <alignment horizontal="left" vertical="center" wrapText="1"/>
    </xf>
    <xf numFmtId="0" fontId="18" fillId="17" borderId="36" xfId="0" applyFont="1" applyFill="1" applyBorder="1" applyAlignment="1">
      <alignment horizontal="left" vertical="center" wrapText="1"/>
    </xf>
    <xf numFmtId="0" fontId="18" fillId="17" borderId="35" xfId="0" applyFont="1" applyFill="1" applyBorder="1" applyAlignment="1">
      <alignment horizontal="center" vertical="center" wrapText="1"/>
    </xf>
    <xf numFmtId="0" fontId="18" fillId="17" borderId="36" xfId="0" applyFont="1" applyFill="1" applyBorder="1" applyAlignment="1">
      <alignment horizontal="center" vertical="center" wrapText="1"/>
    </xf>
    <xf numFmtId="0" fontId="18" fillId="17" borderId="39" xfId="0" applyFont="1" applyFill="1" applyBorder="1" applyAlignment="1">
      <alignment horizontal="left" vertical="center"/>
    </xf>
    <xf numFmtId="0" fontId="20" fillId="17" borderId="25" xfId="0" applyFont="1" applyFill="1" applyBorder="1" applyAlignment="1">
      <alignment horizontal="center" vertical="center"/>
    </xf>
    <xf numFmtId="0" fontId="11" fillId="17" borderId="25" xfId="0" applyFont="1" applyFill="1" applyBorder="1" applyAlignment="1">
      <alignment horizontal="center" vertical="center"/>
    </xf>
    <xf numFmtId="1" fontId="20" fillId="17" borderId="39" xfId="0" applyNumberFormat="1" applyFont="1" applyFill="1" applyBorder="1" applyAlignment="1">
      <alignment horizontal="center" vertical="center"/>
    </xf>
    <xf numFmtId="164" fontId="20" fillId="17" borderId="39" xfId="1" applyNumberFormat="1" applyFont="1" applyFill="1" applyBorder="1" applyAlignment="1">
      <alignment horizontal="center" vertical="center"/>
    </xf>
    <xf numFmtId="0" fontId="22" fillId="17" borderId="35" xfId="0" applyFont="1" applyFill="1" applyBorder="1" applyAlignment="1">
      <alignment horizontal="center" vertical="center"/>
    </xf>
    <xf numFmtId="9" fontId="20" fillId="17" borderId="36" xfId="1" applyFont="1" applyFill="1" applyBorder="1" applyAlignment="1">
      <alignment horizontal="center" vertical="center"/>
    </xf>
    <xf numFmtId="0" fontId="18" fillId="17" borderId="37" xfId="0" applyFont="1" applyFill="1" applyBorder="1" applyAlignment="1">
      <alignment horizontal="left" vertical="center" wrapText="1"/>
    </xf>
    <xf numFmtId="0" fontId="18" fillId="17" borderId="29" xfId="0" applyFont="1" applyFill="1" applyBorder="1" applyAlignment="1">
      <alignment horizontal="left" vertical="center" wrapText="1"/>
    </xf>
    <xf numFmtId="0" fontId="18" fillId="17" borderId="31" xfId="0" applyFont="1" applyFill="1" applyBorder="1" applyAlignment="1">
      <alignment horizontal="left" vertical="center" wrapText="1"/>
    </xf>
    <xf numFmtId="0" fontId="18" fillId="17" borderId="29" xfId="0" applyFont="1" applyFill="1" applyBorder="1" applyAlignment="1">
      <alignment horizontal="center" vertical="center" wrapText="1"/>
    </xf>
    <xf numFmtId="0" fontId="18" fillId="17" borderId="31" xfId="0" applyFont="1" applyFill="1" applyBorder="1" applyAlignment="1">
      <alignment horizontal="center" vertical="center" wrapText="1"/>
    </xf>
    <xf numFmtId="0" fontId="18" fillId="17" borderId="37" xfId="0" applyFont="1" applyFill="1" applyBorder="1" applyAlignment="1">
      <alignment horizontal="left" vertical="center"/>
    </xf>
    <xf numFmtId="164" fontId="20" fillId="17" borderId="25" xfId="1" applyNumberFormat="1" applyFont="1" applyFill="1" applyBorder="1" applyAlignment="1">
      <alignment horizontal="center" vertical="center"/>
    </xf>
    <xf numFmtId="164" fontId="11" fillId="17" borderId="25" xfId="1" applyNumberFormat="1" applyFont="1" applyFill="1" applyBorder="1" applyAlignment="1">
      <alignment horizontal="center" vertical="center"/>
    </xf>
    <xf numFmtId="1" fontId="20" fillId="17" borderId="37" xfId="0" applyNumberFormat="1" applyFont="1" applyFill="1" applyBorder="1" applyAlignment="1">
      <alignment horizontal="center" vertical="center"/>
    </xf>
    <xf numFmtId="164" fontId="20" fillId="17" borderId="37" xfId="1" applyNumberFormat="1" applyFont="1" applyFill="1" applyBorder="1" applyAlignment="1">
      <alignment horizontal="center" vertical="center"/>
    </xf>
    <xf numFmtId="0" fontId="22" fillId="17" borderId="29" xfId="0" applyFont="1" applyFill="1" applyBorder="1" applyAlignment="1">
      <alignment horizontal="center" vertical="center"/>
    </xf>
    <xf numFmtId="9" fontId="20" fillId="17" borderId="31" xfId="1" applyFont="1" applyFill="1" applyBorder="1" applyAlignment="1">
      <alignment horizontal="center" vertical="center"/>
    </xf>
    <xf numFmtId="9" fontId="20" fillId="17" borderId="25" xfId="0" applyNumberFormat="1" applyFont="1" applyFill="1" applyBorder="1" applyAlignment="1">
      <alignment horizontal="center" vertical="center"/>
    </xf>
    <xf numFmtId="0" fontId="26" fillId="17" borderId="0" xfId="0" applyFont="1" applyFill="1" applyAlignment="1">
      <alignment vertical="center"/>
    </xf>
    <xf numFmtId="0" fontId="24" fillId="17" borderId="0" xfId="0" applyFont="1" applyFill="1" applyAlignment="1">
      <alignment horizontal="center" vertical="center"/>
    </xf>
    <xf numFmtId="0" fontId="26" fillId="8" borderId="0" xfId="0" applyFont="1" applyFill="1" applyAlignment="1">
      <alignment horizontal="center" vertical="center"/>
    </xf>
    <xf numFmtId="0" fontId="0" fillId="17" borderId="0" xfId="0" applyFill="1" applyAlignment="1">
      <alignment vertical="center"/>
    </xf>
    <xf numFmtId="0" fontId="31" fillId="8" borderId="0" xfId="0" applyFont="1" applyFill="1" applyAlignment="1">
      <alignment horizontal="left" vertical="center"/>
    </xf>
    <xf numFmtId="0" fontId="31" fillId="10" borderId="0" xfId="0" applyFont="1" applyFill="1" applyAlignment="1">
      <alignment horizontal="left" vertical="center"/>
    </xf>
    <xf numFmtId="0" fontId="20" fillId="17" borderId="37" xfId="0" applyFont="1" applyFill="1" applyBorder="1" applyAlignment="1">
      <alignment horizontal="center" vertical="center" wrapText="1"/>
    </xf>
    <xf numFmtId="0" fontId="20" fillId="17" borderId="38" xfId="0" applyFont="1" applyFill="1" applyBorder="1" applyAlignment="1">
      <alignment horizontal="left" vertical="center"/>
    </xf>
    <xf numFmtId="0" fontId="0" fillId="8" borderId="0" xfId="0" applyFont="1" applyFill="1" applyAlignment="1">
      <alignment horizontal="right" vertical="center"/>
    </xf>
    <xf numFmtId="0" fontId="14" fillId="10" borderId="0" xfId="0" applyFont="1" applyFill="1" applyAlignment="1">
      <alignment horizontal="right" vertical="center"/>
    </xf>
    <xf numFmtId="0" fontId="20" fillId="17" borderId="39" xfId="0" applyFont="1" applyFill="1" applyBorder="1" applyAlignment="1">
      <alignment horizontal="left" vertical="center"/>
    </xf>
    <xf numFmtId="0" fontId="20" fillId="17" borderId="37" xfId="0" applyFont="1" applyFill="1" applyBorder="1" applyAlignment="1">
      <alignment horizontal="left" vertical="center"/>
    </xf>
    <xf numFmtId="0" fontId="32" fillId="17" borderId="32" xfId="0" applyFont="1" applyFill="1" applyBorder="1" applyAlignment="1">
      <alignment horizontal="center" vertical="center"/>
    </xf>
    <xf numFmtId="0" fontId="0" fillId="8" borderId="0" xfId="0" applyFont="1" applyFill="1" applyAlignment="1">
      <alignment vertical="center"/>
    </xf>
    <xf numFmtId="0" fontId="0" fillId="10" borderId="0" xfId="0" applyFont="1" applyFill="1" applyAlignment="1">
      <alignment vertical="center"/>
    </xf>
    <xf numFmtId="0" fontId="32" fillId="17" borderId="35" xfId="0" applyFont="1" applyFill="1" applyBorder="1" applyAlignment="1">
      <alignment horizontal="center" vertical="center"/>
    </xf>
    <xf numFmtId="0" fontId="32" fillId="17" borderId="29" xfId="0" applyFont="1" applyFill="1" applyBorder="1" applyAlignment="1">
      <alignment horizontal="center" vertical="center"/>
    </xf>
    <xf numFmtId="0" fontId="14" fillId="10" borderId="40" xfId="0" applyFont="1" applyFill="1" applyBorder="1" applyAlignment="1">
      <alignment horizontal="center" vertical="center"/>
    </xf>
    <xf numFmtId="0" fontId="14" fillId="17" borderId="36" xfId="0" applyFont="1" applyFill="1" applyBorder="1" applyAlignment="1">
      <alignment horizontal="center" vertical="center" textRotation="255"/>
    </xf>
    <xf numFmtId="0" fontId="14" fillId="13" borderId="36" xfId="0" applyFont="1" applyFill="1" applyBorder="1" applyAlignment="1">
      <alignment horizontal="center" vertical="center" textRotation="255"/>
    </xf>
    <xf numFmtId="0" fontId="20" fillId="13" borderId="38" xfId="0" applyFont="1" applyFill="1" applyBorder="1" applyAlignment="1">
      <alignment horizontal="center" vertical="center" wrapText="1"/>
    </xf>
    <xf numFmtId="0" fontId="18" fillId="13" borderId="38" xfId="0" applyFont="1" applyFill="1" applyBorder="1" applyAlignment="1">
      <alignment horizontal="left" vertical="center" wrapText="1"/>
    </xf>
    <xf numFmtId="0" fontId="18" fillId="13" borderId="32" xfId="0" applyFont="1" applyFill="1" applyBorder="1" applyAlignment="1">
      <alignment horizontal="left" vertical="center" wrapText="1"/>
    </xf>
    <xf numFmtId="0" fontId="18" fillId="13" borderId="34" xfId="0" applyFont="1" applyFill="1" applyBorder="1" applyAlignment="1">
      <alignment horizontal="left" vertical="center" wrapText="1"/>
    </xf>
    <xf numFmtId="0" fontId="18" fillId="13" borderId="32" xfId="0" applyFont="1" applyFill="1" applyBorder="1" applyAlignment="1">
      <alignment horizontal="center" vertical="center" wrapText="1"/>
    </xf>
    <xf numFmtId="0" fontId="18" fillId="13" borderId="34" xfId="0" applyFont="1" applyFill="1" applyBorder="1" applyAlignment="1">
      <alignment horizontal="center" vertical="center" wrapText="1"/>
    </xf>
    <xf numFmtId="0" fontId="18" fillId="13" borderId="38" xfId="0" applyFont="1" applyFill="1" applyBorder="1" applyAlignment="1">
      <alignment horizontal="left" vertical="center"/>
    </xf>
    <xf numFmtId="0" fontId="20" fillId="13" borderId="25" xfId="0" applyFont="1" applyFill="1" applyBorder="1" applyAlignment="1">
      <alignment vertical="center"/>
    </xf>
    <xf numFmtId="9" fontId="20" fillId="13" borderId="25" xfId="0" applyNumberFormat="1" applyFont="1" applyFill="1" applyBorder="1" applyAlignment="1">
      <alignment horizontal="center" vertical="center"/>
    </xf>
    <xf numFmtId="1" fontId="20" fillId="13" borderId="38" xfId="0" applyNumberFormat="1" applyFont="1" applyFill="1" applyBorder="1" applyAlignment="1">
      <alignment horizontal="center" vertical="center"/>
    </xf>
    <xf numFmtId="164" fontId="20" fillId="13" borderId="38" xfId="1" applyNumberFormat="1" applyFont="1" applyFill="1" applyBorder="1" applyAlignment="1">
      <alignment horizontal="center" vertical="center"/>
    </xf>
    <xf numFmtId="0" fontId="33" fillId="13" borderId="32" xfId="0" applyFont="1" applyFill="1" applyBorder="1" applyAlignment="1">
      <alignment horizontal="center" vertical="center"/>
    </xf>
    <xf numFmtId="9" fontId="20" fillId="13" borderId="34" xfId="1" applyFont="1" applyFill="1" applyBorder="1" applyAlignment="1">
      <alignment horizontal="center" vertical="center"/>
    </xf>
    <xf numFmtId="0" fontId="14" fillId="18" borderId="0" xfId="0" applyFont="1" applyFill="1" applyAlignment="1">
      <alignment vertical="center"/>
    </xf>
    <xf numFmtId="0" fontId="20" fillId="13" borderId="39" xfId="0" applyFont="1" applyFill="1" applyBorder="1" applyAlignment="1">
      <alignment horizontal="center" vertical="center" wrapText="1"/>
    </xf>
    <xf numFmtId="0" fontId="18" fillId="13" borderId="39" xfId="0" applyFont="1" applyFill="1" applyBorder="1" applyAlignment="1">
      <alignment horizontal="left" vertical="center" wrapText="1"/>
    </xf>
    <xf numFmtId="0" fontId="18" fillId="13" borderId="35" xfId="0" applyFont="1" applyFill="1" applyBorder="1" applyAlignment="1">
      <alignment horizontal="left" vertical="center" wrapText="1"/>
    </xf>
    <xf numFmtId="0" fontId="18" fillId="13" borderId="36" xfId="0" applyFont="1" applyFill="1" applyBorder="1" applyAlignment="1">
      <alignment horizontal="left" vertical="center" wrapText="1"/>
    </xf>
    <xf numFmtId="0" fontId="18" fillId="13" borderId="35" xfId="0" applyFont="1" applyFill="1" applyBorder="1" applyAlignment="1">
      <alignment horizontal="center" vertical="center" wrapText="1"/>
    </xf>
    <xf numFmtId="0" fontId="18" fillId="13" borderId="36" xfId="0" applyFont="1" applyFill="1" applyBorder="1" applyAlignment="1">
      <alignment horizontal="center" vertical="center" wrapText="1"/>
    </xf>
    <xf numFmtId="0" fontId="18" fillId="13" borderId="39" xfId="0" applyFont="1" applyFill="1" applyBorder="1" applyAlignment="1">
      <alignment horizontal="left" vertical="center"/>
    </xf>
    <xf numFmtId="0" fontId="20" fillId="13" borderId="25" xfId="0" applyFont="1" applyFill="1" applyBorder="1" applyAlignment="1">
      <alignment horizontal="center" vertical="center"/>
    </xf>
    <xf numFmtId="0" fontId="11" fillId="13" borderId="25" xfId="0" applyFont="1" applyFill="1" applyBorder="1" applyAlignment="1">
      <alignment horizontal="center" vertical="center"/>
    </xf>
    <xf numFmtId="1" fontId="20" fillId="13" borderId="25" xfId="0" applyNumberFormat="1" applyFont="1" applyFill="1" applyBorder="1" applyAlignment="1">
      <alignment horizontal="center" vertical="center"/>
    </xf>
    <xf numFmtId="1" fontId="20" fillId="13" borderId="39" xfId="0" applyNumberFormat="1" applyFont="1" applyFill="1" applyBorder="1" applyAlignment="1">
      <alignment horizontal="center" vertical="center"/>
    </xf>
    <xf numFmtId="164" fontId="20" fillId="13" borderId="39" xfId="1" applyNumberFormat="1" applyFont="1" applyFill="1" applyBorder="1" applyAlignment="1">
      <alignment horizontal="center" vertical="center"/>
    </xf>
    <xf numFmtId="0" fontId="33" fillId="13" borderId="35" xfId="0" applyFont="1" applyFill="1" applyBorder="1" applyAlignment="1">
      <alignment horizontal="center" vertical="center"/>
    </xf>
    <xf numFmtId="9" fontId="20" fillId="13" borderId="36" xfId="1" applyFont="1" applyFill="1" applyBorder="1" applyAlignment="1">
      <alignment horizontal="center" vertical="center"/>
    </xf>
    <xf numFmtId="0" fontId="18" fillId="13" borderId="37" xfId="0" applyFont="1" applyFill="1" applyBorder="1" applyAlignment="1">
      <alignment horizontal="left" vertical="center" wrapText="1"/>
    </xf>
    <xf numFmtId="0" fontId="18" fillId="13" borderId="29" xfId="0" applyFont="1" applyFill="1" applyBorder="1" applyAlignment="1">
      <alignment horizontal="left" vertical="center" wrapText="1"/>
    </xf>
    <xf numFmtId="0" fontId="18" fillId="13" borderId="31" xfId="0" applyFont="1" applyFill="1" applyBorder="1" applyAlignment="1">
      <alignment horizontal="left" vertical="center" wrapText="1"/>
    </xf>
    <xf numFmtId="0" fontId="18" fillId="13" borderId="29" xfId="0" applyFont="1" applyFill="1" applyBorder="1" applyAlignment="1">
      <alignment horizontal="center" vertical="center" wrapText="1"/>
    </xf>
    <xf numFmtId="0" fontId="18" fillId="13" borderId="31" xfId="0" applyFont="1" applyFill="1" applyBorder="1" applyAlignment="1">
      <alignment horizontal="center" vertical="center" wrapText="1"/>
    </xf>
    <xf numFmtId="0" fontId="18" fillId="13" borderId="37" xfId="0" applyFont="1" applyFill="1" applyBorder="1" applyAlignment="1">
      <alignment horizontal="left" vertical="center"/>
    </xf>
    <xf numFmtId="164" fontId="20" fillId="13" borderId="25" xfId="1" applyNumberFormat="1" applyFont="1" applyFill="1" applyBorder="1" applyAlignment="1">
      <alignment horizontal="center" vertical="center"/>
    </xf>
    <xf numFmtId="164" fontId="11" fillId="13" borderId="25" xfId="1" applyNumberFormat="1" applyFont="1" applyFill="1" applyBorder="1" applyAlignment="1">
      <alignment horizontal="center" vertical="center"/>
    </xf>
    <xf numFmtId="9" fontId="20" fillId="13" borderId="25" xfId="1" applyFont="1" applyFill="1" applyBorder="1" applyAlignment="1">
      <alignment horizontal="center" vertical="center"/>
    </xf>
    <xf numFmtId="1" fontId="20" fillId="13" borderId="37" xfId="0" applyNumberFormat="1" applyFont="1" applyFill="1" applyBorder="1" applyAlignment="1">
      <alignment horizontal="center" vertical="center"/>
    </xf>
    <xf numFmtId="164" fontId="20" fillId="13" borderId="37" xfId="1" applyNumberFormat="1" applyFont="1" applyFill="1" applyBorder="1" applyAlignment="1">
      <alignment horizontal="center" vertical="center"/>
    </xf>
    <xf numFmtId="0" fontId="33" fillId="13" borderId="29" xfId="0" applyFont="1" applyFill="1" applyBorder="1" applyAlignment="1">
      <alignment horizontal="center" vertical="center"/>
    </xf>
    <xf numFmtId="9" fontId="20" fillId="13" borderId="31" xfId="1" applyFont="1" applyFill="1" applyBorder="1" applyAlignment="1">
      <alignment horizontal="center" vertical="center"/>
    </xf>
    <xf numFmtId="0" fontId="14" fillId="19" borderId="0" xfId="0" applyFont="1" applyFill="1" applyAlignment="1">
      <alignment vertical="center"/>
    </xf>
    <xf numFmtId="0" fontId="20" fillId="13" borderId="37" xfId="0" applyFont="1" applyFill="1" applyBorder="1" applyAlignment="1">
      <alignment horizontal="center" vertical="center" wrapText="1"/>
    </xf>
    <xf numFmtId="0" fontId="20" fillId="13" borderId="38" xfId="0" applyFont="1" applyFill="1" applyBorder="1" applyAlignment="1">
      <alignment horizontal="left" vertical="center"/>
    </xf>
    <xf numFmtId="0" fontId="34" fillId="13" borderId="32" xfId="0" applyFont="1" applyFill="1" applyBorder="1" applyAlignment="1">
      <alignment horizontal="center" vertical="center"/>
    </xf>
    <xf numFmtId="0" fontId="20" fillId="13" borderId="39" xfId="0" applyFont="1" applyFill="1" applyBorder="1" applyAlignment="1">
      <alignment horizontal="left" vertical="center"/>
    </xf>
    <xf numFmtId="0" fontId="34" fillId="13" borderId="35" xfId="0" applyFont="1" applyFill="1" applyBorder="1" applyAlignment="1">
      <alignment horizontal="center" vertical="center"/>
    </xf>
    <xf numFmtId="0" fontId="20" fillId="13" borderId="37" xfId="0" applyFont="1" applyFill="1" applyBorder="1" applyAlignment="1">
      <alignment horizontal="left" vertical="center"/>
    </xf>
    <xf numFmtId="0" fontId="34" fillId="13" borderId="29" xfId="0" applyFont="1" applyFill="1" applyBorder="1" applyAlignment="1">
      <alignment horizontal="center" vertical="center"/>
    </xf>
    <xf numFmtId="0" fontId="35" fillId="8" borderId="0" xfId="0" applyFont="1" applyFill="1" applyAlignment="1">
      <alignment horizontal="center" vertical="center"/>
    </xf>
    <xf numFmtId="1" fontId="35" fillId="10" borderId="0" xfId="0" applyNumberFormat="1" applyFont="1" applyFill="1" applyAlignment="1">
      <alignment horizontal="center" vertical="center"/>
    </xf>
    <xf numFmtId="0" fontId="23" fillId="13" borderId="32" xfId="0" applyFont="1" applyFill="1" applyBorder="1" applyAlignment="1">
      <alignment horizontal="center" vertical="center"/>
    </xf>
    <xf numFmtId="0" fontId="30" fillId="19" borderId="0" xfId="0" applyFont="1" applyFill="1" applyAlignment="1">
      <alignment vertical="center"/>
    </xf>
    <xf numFmtId="0" fontId="23" fillId="13" borderId="35" xfId="0" applyFont="1" applyFill="1" applyBorder="1" applyAlignment="1">
      <alignment horizontal="center" vertical="center"/>
    </xf>
    <xf numFmtId="0" fontId="23" fillId="13" borderId="29" xfId="0" applyFont="1" applyFill="1" applyBorder="1" applyAlignment="1">
      <alignment horizontal="center" vertical="center"/>
    </xf>
    <xf numFmtId="0" fontId="14" fillId="13" borderId="0" xfId="0" applyFont="1" applyFill="1" applyBorder="1" applyAlignment="1">
      <alignment horizontal="center" vertical="center" textRotation="255"/>
    </xf>
    <xf numFmtId="0" fontId="18" fillId="13" borderId="26" xfId="0" applyFont="1" applyFill="1" applyBorder="1" applyAlignment="1">
      <alignment horizontal="left" vertical="center" wrapText="1"/>
    </xf>
    <xf numFmtId="0" fontId="18" fillId="13" borderId="27" xfId="0" applyFont="1" applyFill="1" applyBorder="1" applyAlignment="1">
      <alignment horizontal="left" vertical="center" wrapText="1"/>
    </xf>
    <xf numFmtId="0" fontId="5" fillId="0" borderId="0" xfId="0" applyFont="1" applyAlignment="1">
      <alignment vertical="center"/>
    </xf>
    <xf numFmtId="0" fontId="8" fillId="16" borderId="17" xfId="0" applyFont="1" applyFill="1" applyBorder="1" applyAlignment="1">
      <alignment horizontal="center"/>
    </xf>
    <xf numFmtId="0" fontId="8" fillId="16" borderId="18" xfId="0" applyFont="1" applyFill="1" applyBorder="1" applyAlignment="1">
      <alignment horizontal="center"/>
    </xf>
    <xf numFmtId="0" fontId="8" fillId="16" borderId="19" xfId="0" applyFont="1" applyFill="1" applyBorder="1" applyAlignment="1">
      <alignment horizontal="center"/>
    </xf>
    <xf numFmtId="0" fontId="8" fillId="0" borderId="0" xfId="0" applyFont="1" applyAlignment="1">
      <alignment horizontal="center" vertical="center" wrapText="1"/>
    </xf>
    <xf numFmtId="0" fontId="8" fillId="0" borderId="20" xfId="0" applyFont="1" applyBorder="1"/>
    <xf numFmtId="0" fontId="36" fillId="0" borderId="0" xfId="0" applyFont="1" applyBorder="1" applyAlignment="1">
      <alignment vertical="center" wrapText="1"/>
    </xf>
    <xf numFmtId="0" fontId="36" fillId="0" borderId="21" xfId="0" applyFont="1" applyBorder="1" applyAlignment="1">
      <alignment vertical="center" wrapText="1"/>
    </xf>
    <xf numFmtId="0" fontId="8" fillId="0" borderId="0" xfId="0" applyFont="1" applyBorder="1"/>
    <xf numFmtId="0" fontId="8" fillId="0" borderId="21" xfId="0" applyFont="1" applyBorder="1"/>
    <xf numFmtId="0" fontId="0" fillId="0" borderId="0" xfId="0" applyFill="1" applyAlignment="1">
      <alignment horizontal="center"/>
    </xf>
    <xf numFmtId="0" fontId="37" fillId="0" borderId="0" xfId="3"/>
    <xf numFmtId="0" fontId="8" fillId="0" borderId="0" xfId="3" applyFont="1" applyAlignment="1">
      <alignment horizontal="center" wrapText="1"/>
    </xf>
    <xf numFmtId="0" fontId="37" fillId="18" borderId="0" xfId="3" applyFont="1" applyFill="1"/>
    <xf numFmtId="0" fontId="38" fillId="20" borderId="41" xfId="3" applyFont="1" applyFill="1" applyBorder="1" applyAlignment="1">
      <alignment horizontal="center" vertical="center"/>
    </xf>
    <xf numFmtId="0" fontId="8" fillId="0" borderId="18" xfId="0" applyFont="1" applyBorder="1"/>
    <xf numFmtId="0" fontId="8" fillId="0" borderId="19" xfId="0" applyFont="1" applyBorder="1"/>
    <xf numFmtId="0" fontId="39" fillId="10" borderId="41" xfId="3" applyFont="1" applyFill="1" applyBorder="1" applyAlignment="1">
      <alignment horizontal="center" vertical="center" wrapText="1"/>
    </xf>
    <xf numFmtId="0" fontId="8" fillId="0" borderId="42" xfId="0" applyFont="1" applyBorder="1"/>
    <xf numFmtId="0" fontId="8" fillId="0" borderId="43" xfId="0" applyFont="1" applyBorder="1"/>
    <xf numFmtId="0" fontId="8" fillId="0" borderId="44" xfId="0" applyFont="1" applyBorder="1"/>
    <xf numFmtId="0" fontId="8" fillId="0" borderId="18" xfId="0" applyFont="1" applyBorder="1" applyAlignment="1">
      <alignment horizontal="center"/>
    </xf>
    <xf numFmtId="0" fontId="8" fillId="0" borderId="0" xfId="0" applyFont="1" applyBorder="1" applyAlignment="1"/>
    <xf numFmtId="0" fontId="8" fillId="0" borderId="0" xfId="0" applyFont="1" applyBorder="1" applyAlignment="1">
      <alignment horizontal="center"/>
    </xf>
    <xf numFmtId="0" fontId="40" fillId="10" borderId="0" xfId="3" applyFont="1" applyFill="1"/>
    <xf numFmtId="0" fontId="8" fillId="0" borderId="22" xfId="0" applyFont="1" applyBorder="1"/>
    <xf numFmtId="0" fontId="8" fillId="0" borderId="23" xfId="0" applyFont="1" applyBorder="1"/>
    <xf numFmtId="9" fontId="8" fillId="0" borderId="24" xfId="1" applyFont="1" applyBorder="1"/>
    <xf numFmtId="0" fontId="37" fillId="21" borderId="0" xfId="3" applyFont="1" applyFill="1"/>
    <xf numFmtId="0" fontId="37" fillId="20" borderId="0" xfId="3" applyFont="1" applyFill="1"/>
    <xf numFmtId="0" fontId="41" fillId="0" borderId="0" xfId="3" applyFont="1" applyAlignment="1">
      <alignment wrapText="1"/>
    </xf>
    <xf numFmtId="0" fontId="42" fillId="0" borderId="45" xfId="3" applyFont="1" applyBorder="1"/>
    <xf numFmtId="1" fontId="43" fillId="3" borderId="46" xfId="3" applyNumberFormat="1" applyFont="1" applyFill="1" applyBorder="1"/>
    <xf numFmtId="0" fontId="8" fillId="22" borderId="46" xfId="3" applyFont="1" applyFill="1" applyBorder="1"/>
    <xf numFmtId="1" fontId="44" fillId="3" borderId="46" xfId="3" applyNumberFormat="1" applyFont="1" applyFill="1" applyBorder="1"/>
    <xf numFmtId="0" fontId="8" fillId="23" borderId="47" xfId="3" applyFont="1" applyFill="1" applyBorder="1"/>
    <xf numFmtId="0" fontId="8" fillId="23" borderId="48" xfId="3" applyFont="1" applyFill="1" applyBorder="1"/>
    <xf numFmtId="0" fontId="43" fillId="20" borderId="46" xfId="3" applyFont="1" applyFill="1" applyBorder="1"/>
    <xf numFmtId="0" fontId="42" fillId="0" borderId="49" xfId="3" applyFont="1" applyBorder="1"/>
    <xf numFmtId="1" fontId="43" fillId="3" borderId="50" xfId="3" applyNumberFormat="1" applyFont="1" applyFill="1" applyBorder="1"/>
    <xf numFmtId="0" fontId="8" fillId="22" borderId="50" xfId="3" applyFont="1" applyFill="1" applyBorder="1"/>
    <xf numFmtId="1" fontId="44" fillId="3" borderId="50" xfId="3" applyNumberFormat="1" applyFont="1" applyFill="1" applyBorder="1"/>
    <xf numFmtId="0" fontId="8" fillId="23" borderId="20" xfId="3" applyFont="1" applyFill="1" applyBorder="1"/>
    <xf numFmtId="0" fontId="8" fillId="23" borderId="21" xfId="3" applyFont="1" applyFill="1" applyBorder="1"/>
    <xf numFmtId="0" fontId="43" fillId="20" borderId="50" xfId="3" applyFont="1" applyFill="1" applyBorder="1"/>
    <xf numFmtId="1" fontId="44" fillId="3" borderId="50" xfId="3" applyNumberFormat="1" applyFont="1" applyFill="1" applyBorder="1" applyAlignment="1">
      <alignment horizontal="right"/>
    </xf>
    <xf numFmtId="1" fontId="44" fillId="3" borderId="51" xfId="3" applyNumberFormat="1" applyFont="1" applyFill="1" applyBorder="1"/>
    <xf numFmtId="3" fontId="43" fillId="3" borderId="50" xfId="3" applyNumberFormat="1" applyFont="1" applyFill="1" applyBorder="1"/>
    <xf numFmtId="3" fontId="44" fillId="3" borderId="50" xfId="3" applyNumberFormat="1" applyFont="1" applyFill="1" applyBorder="1"/>
    <xf numFmtId="0" fontId="8" fillId="23" borderId="17" xfId="3" applyFont="1" applyFill="1" applyBorder="1"/>
    <xf numFmtId="0" fontId="8" fillId="23" borderId="19" xfId="3" applyFont="1" applyFill="1" applyBorder="1"/>
    <xf numFmtId="3" fontId="44" fillId="3" borderId="51" xfId="3" applyNumberFormat="1" applyFont="1" applyFill="1" applyBorder="1"/>
    <xf numFmtId="0" fontId="8" fillId="23" borderId="22" xfId="3" applyFont="1" applyFill="1" applyBorder="1"/>
    <xf numFmtId="0" fontId="8" fillId="23" borderId="24" xfId="3" applyFont="1" applyFill="1" applyBorder="1"/>
    <xf numFmtId="0" fontId="42" fillId="0" borderId="52" xfId="3" applyFont="1" applyBorder="1"/>
    <xf numFmtId="1" fontId="43" fillId="3" borderId="53" xfId="3" applyNumberFormat="1" applyFont="1" applyFill="1" applyBorder="1"/>
    <xf numFmtId="1" fontId="44" fillId="3" borderId="53" xfId="3" applyNumberFormat="1" applyFont="1" applyFill="1" applyBorder="1"/>
    <xf numFmtId="0" fontId="8" fillId="22" borderId="53" xfId="3" applyFont="1" applyFill="1" applyBorder="1"/>
    <xf numFmtId="0" fontId="8" fillId="23" borderId="54" xfId="3" applyFont="1" applyFill="1" applyBorder="1"/>
    <xf numFmtId="0" fontId="8" fillId="23" borderId="55" xfId="3" applyFont="1" applyFill="1" applyBorder="1"/>
    <xf numFmtId="0" fontId="44" fillId="21" borderId="53" xfId="3" applyFont="1" applyFill="1" applyBorder="1" applyAlignment="1">
      <alignment horizontal="center"/>
    </xf>
    <xf numFmtId="0" fontId="8" fillId="23" borderId="53" xfId="3" applyFont="1" applyFill="1" applyBorder="1"/>
    <xf numFmtId="0" fontId="8" fillId="0" borderId="53" xfId="3" applyFont="1" applyBorder="1"/>
    <xf numFmtId="0" fontId="8" fillId="0" borderId="56" xfId="3" applyFont="1" applyBorder="1"/>
    <xf numFmtId="0" fontId="42" fillId="20" borderId="57" xfId="3" applyFont="1" applyFill="1" applyBorder="1"/>
    <xf numFmtId="0" fontId="43" fillId="3" borderId="41" xfId="3" applyFont="1" applyFill="1" applyBorder="1"/>
    <xf numFmtId="0" fontId="8" fillId="20" borderId="41" xfId="3" applyFont="1" applyFill="1" applyBorder="1"/>
    <xf numFmtId="0" fontId="43" fillId="20" borderId="41" xfId="3" applyFont="1" applyFill="1" applyBorder="1"/>
    <xf numFmtId="0" fontId="44" fillId="20" borderId="41" xfId="3" applyFont="1" applyFill="1" applyBorder="1"/>
    <xf numFmtId="0" fontId="8" fillId="0" borderId="41" xfId="3" applyFont="1" applyBorder="1"/>
    <xf numFmtId="3" fontId="44" fillId="20" borderId="41" xfId="3" applyNumberFormat="1" applyFont="1" applyFill="1" applyBorder="1" applyAlignment="1">
      <alignment horizontal="center" vertical="center"/>
    </xf>
    <xf numFmtId="0" fontId="45" fillId="20" borderId="41" xfId="3" applyFont="1" applyFill="1" applyBorder="1" applyAlignment="1">
      <alignment horizontal="center" vertical="center" wrapText="1"/>
    </xf>
    <xf numFmtId="0" fontId="42" fillId="0" borderId="0" xfId="3" applyFont="1" applyAlignment="1">
      <alignment horizontal="center" vertical="center"/>
    </xf>
    <xf numFmtId="0" fontId="43" fillId="24" borderId="2" xfId="3" applyFont="1" applyFill="1" applyBorder="1"/>
    <xf numFmtId="0" fontId="8" fillId="12" borderId="3" xfId="3" applyFont="1" applyFill="1" applyBorder="1"/>
    <xf numFmtId="0" fontId="42" fillId="15" borderId="3" xfId="3" applyFont="1" applyFill="1" applyBorder="1"/>
    <xf numFmtId="0" fontId="8" fillId="0" borderId="4" xfId="3" applyFont="1" applyBorder="1"/>
    <xf numFmtId="0" fontId="8" fillId="0" borderId="0" xfId="3" applyFont="1"/>
    <xf numFmtId="0" fontId="42" fillId="24" borderId="2" xfId="3" applyFont="1" applyFill="1" applyBorder="1" applyAlignment="1">
      <alignment horizontal="center"/>
    </xf>
    <xf numFmtId="0" fontId="42" fillId="24" borderId="3" xfId="3" applyFont="1" applyFill="1" applyBorder="1" applyAlignment="1">
      <alignment horizontal="center"/>
    </xf>
    <xf numFmtId="0" fontId="42" fillId="24" borderId="4" xfId="3" applyFont="1" applyFill="1" applyBorder="1" applyAlignment="1">
      <alignment horizontal="center"/>
    </xf>
    <xf numFmtId="0" fontId="42" fillId="19" borderId="1" xfId="3" applyFont="1" applyFill="1" applyBorder="1"/>
    <xf numFmtId="0" fontId="8" fillId="0" borderId="0" xfId="3" applyFont="1" applyAlignment="1">
      <alignment wrapText="1"/>
    </xf>
    <xf numFmtId="0" fontId="42" fillId="0" borderId="1" xfId="3" applyFont="1" applyBorder="1"/>
    <xf numFmtId="0" fontId="37" fillId="0" borderId="0" xfId="3" applyAlignment="1">
      <alignment horizontal="center"/>
    </xf>
    <xf numFmtId="0" fontId="20" fillId="0" borderId="0" xfId="3" applyFont="1" applyAlignment="1">
      <alignment horizontal="center" wrapText="1"/>
    </xf>
    <xf numFmtId="0" fontId="46" fillId="8" borderId="1" xfId="3" applyFont="1" applyFill="1" applyBorder="1"/>
    <xf numFmtId="9" fontId="46" fillId="0" borderId="1" xfId="4" applyFont="1" applyBorder="1" applyAlignment="1">
      <alignment horizontal="center" vertical="center"/>
    </xf>
    <xf numFmtId="0" fontId="47" fillId="0" borderId="0" xfId="3" applyFont="1" applyAlignment="1">
      <alignment horizontal="center" vertical="center" wrapText="1"/>
    </xf>
    <xf numFmtId="0" fontId="47" fillId="0" borderId="57" xfId="3" applyFont="1" applyBorder="1" applyAlignment="1">
      <alignment horizontal="center" vertical="center" wrapText="1"/>
    </xf>
    <xf numFmtId="0" fontId="47" fillId="0" borderId="58" xfId="3" applyFont="1" applyBorder="1" applyAlignment="1">
      <alignment horizontal="center" vertical="center" wrapText="1"/>
    </xf>
    <xf numFmtId="0" fontId="47" fillId="20" borderId="58" xfId="3" applyFont="1" applyFill="1" applyBorder="1" applyAlignment="1">
      <alignment horizontal="center" vertical="center" wrapText="1"/>
    </xf>
    <xf numFmtId="0" fontId="47" fillId="15" borderId="58" xfId="3" applyFont="1" applyFill="1" applyBorder="1" applyAlignment="1">
      <alignment horizontal="center" vertical="center" wrapText="1"/>
    </xf>
    <xf numFmtId="0" fontId="47" fillId="19" borderId="59" xfId="3" applyFont="1" applyFill="1" applyBorder="1" applyAlignment="1">
      <alignment horizontal="center" vertical="center" wrapText="1"/>
    </xf>
    <xf numFmtId="0" fontId="48" fillId="0" borderId="45" xfId="3" applyFont="1" applyBorder="1"/>
    <xf numFmtId="1" fontId="49" fillId="25" borderId="46" xfId="3" applyNumberFormat="1" applyFont="1" applyFill="1" applyBorder="1"/>
    <xf numFmtId="0" fontId="50" fillId="22" borderId="46" xfId="3" applyFont="1" applyFill="1" applyBorder="1"/>
    <xf numFmtId="1" fontId="38" fillId="25" borderId="46" xfId="3" applyNumberFormat="1" applyFont="1" applyFill="1" applyBorder="1"/>
    <xf numFmtId="0" fontId="37" fillId="23" borderId="47" xfId="3" applyFill="1" applyBorder="1"/>
    <xf numFmtId="0" fontId="37" fillId="23" borderId="48" xfId="3" applyFill="1" applyBorder="1"/>
    <xf numFmtId="0" fontId="51" fillId="20" borderId="46" xfId="3" applyFont="1" applyFill="1" applyBorder="1"/>
    <xf numFmtId="0" fontId="48" fillId="0" borderId="49" xfId="3" applyFont="1" applyBorder="1"/>
    <xf numFmtId="1" fontId="49" fillId="25" borderId="50" xfId="3" applyNumberFormat="1" applyFont="1" applyFill="1" applyBorder="1"/>
    <xf numFmtId="0" fontId="50" fillId="22" borderId="50" xfId="3" applyFont="1" applyFill="1" applyBorder="1"/>
    <xf numFmtId="1" fontId="38" fillId="25" borderId="50" xfId="3" applyNumberFormat="1" applyFont="1" applyFill="1" applyBorder="1"/>
    <xf numFmtId="0" fontId="37" fillId="23" borderId="20" xfId="3" applyFill="1" applyBorder="1"/>
    <xf numFmtId="0" fontId="37" fillId="23" borderId="21" xfId="3" applyFill="1" applyBorder="1"/>
    <xf numFmtId="0" fontId="51" fillId="20" borderId="50" xfId="3" applyFont="1" applyFill="1" applyBorder="1"/>
    <xf numFmtId="1" fontId="38" fillId="25" borderId="50" xfId="3" applyNumberFormat="1" applyFont="1" applyFill="1" applyBorder="1" applyAlignment="1">
      <alignment horizontal="right"/>
    </xf>
    <xf numFmtId="1" fontId="38" fillId="25" borderId="51" xfId="3" applyNumberFormat="1" applyFont="1" applyFill="1" applyBorder="1"/>
    <xf numFmtId="0" fontId="5" fillId="0" borderId="0" xfId="3" applyFont="1" applyAlignment="1">
      <alignment horizontal="center" wrapText="1"/>
    </xf>
    <xf numFmtId="0" fontId="37" fillId="0" borderId="0" xfId="3" applyFont="1" applyAlignment="1">
      <alignment horizontal="center" wrapText="1"/>
    </xf>
    <xf numFmtId="3" fontId="49" fillId="25" borderId="50" xfId="3" applyNumberFormat="1" applyFont="1" applyFill="1" applyBorder="1"/>
    <xf numFmtId="3" fontId="38" fillId="25" borderId="50" xfId="3" applyNumberFormat="1" applyFont="1" applyFill="1" applyBorder="1"/>
    <xf numFmtId="0" fontId="37" fillId="23" borderId="17" xfId="3" applyFill="1" applyBorder="1"/>
    <xf numFmtId="0" fontId="37" fillId="23" borderId="19" xfId="3" applyFill="1" applyBorder="1"/>
    <xf numFmtId="3" fontId="38" fillId="25" borderId="51" xfId="3" applyNumberFormat="1" applyFont="1" applyFill="1" applyBorder="1"/>
    <xf numFmtId="1" fontId="51" fillId="25" borderId="50" xfId="3" applyNumberFormat="1" applyFont="1" applyFill="1" applyBorder="1"/>
    <xf numFmtId="0" fontId="37" fillId="23" borderId="22" xfId="3" applyFill="1" applyBorder="1"/>
    <xf numFmtId="0" fontId="37" fillId="23" borderId="24" xfId="3" applyFill="1" applyBorder="1"/>
    <xf numFmtId="0" fontId="48" fillId="0" borderId="52" xfId="3" applyFont="1" applyBorder="1"/>
    <xf numFmtId="1" fontId="49" fillId="25" borderId="53" xfId="3" applyNumberFormat="1" applyFont="1" applyFill="1" applyBorder="1"/>
    <xf numFmtId="1" fontId="38" fillId="25" borderId="53" xfId="3" applyNumberFormat="1" applyFont="1" applyFill="1" applyBorder="1"/>
    <xf numFmtId="0" fontId="50" fillId="22" borderId="53" xfId="3" applyFont="1" applyFill="1" applyBorder="1"/>
    <xf numFmtId="0" fontId="37" fillId="23" borderId="54" xfId="3" applyFill="1" applyBorder="1"/>
    <xf numFmtId="0" fontId="37" fillId="23" borderId="55" xfId="3" applyFill="1" applyBorder="1"/>
    <xf numFmtId="0" fontId="38" fillId="21" borderId="53" xfId="3" applyFont="1" applyFill="1" applyBorder="1" applyAlignment="1">
      <alignment horizontal="center"/>
    </xf>
    <xf numFmtId="0" fontId="37" fillId="23" borderId="53" xfId="3" applyFill="1" applyBorder="1"/>
    <xf numFmtId="0" fontId="37" fillId="0" borderId="53" xfId="3" applyBorder="1"/>
    <xf numFmtId="0" fontId="37" fillId="0" borderId="56" xfId="3" applyBorder="1"/>
    <xf numFmtId="0" fontId="48" fillId="20" borderId="57" xfId="3" applyFont="1" applyFill="1" applyBorder="1"/>
    <xf numFmtId="0" fontId="49" fillId="25" borderId="41" xfId="3" applyFont="1" applyFill="1" applyBorder="1"/>
    <xf numFmtId="0" fontId="37" fillId="20" borderId="41" xfId="3" applyFill="1" applyBorder="1"/>
    <xf numFmtId="0" fontId="49" fillId="20" borderId="41" xfId="3" applyFont="1" applyFill="1" applyBorder="1"/>
    <xf numFmtId="0" fontId="52" fillId="20" borderId="41" xfId="3" applyFont="1" applyFill="1" applyBorder="1"/>
    <xf numFmtId="0" fontId="37" fillId="0" borderId="41" xfId="3" applyBorder="1"/>
    <xf numFmtId="3" fontId="52" fillId="20" borderId="41" xfId="3" applyNumberFormat="1" applyFont="1" applyFill="1" applyBorder="1" applyAlignment="1">
      <alignment horizontal="center" vertical="center"/>
    </xf>
    <xf numFmtId="0" fontId="48" fillId="0" borderId="0" xfId="3" applyFont="1" applyAlignment="1">
      <alignment horizontal="center" vertical="center"/>
    </xf>
    <xf numFmtId="0" fontId="53" fillId="24" borderId="2" xfId="3" applyFont="1" applyFill="1" applyBorder="1"/>
    <xf numFmtId="0" fontId="37" fillId="12" borderId="3" xfId="3" applyFill="1" applyBorder="1"/>
    <xf numFmtId="0" fontId="48" fillId="15" borderId="3" xfId="3" applyFont="1" applyFill="1" applyBorder="1"/>
    <xf numFmtId="0" fontId="37" fillId="0" borderId="4" xfId="3" applyBorder="1"/>
    <xf numFmtId="0" fontId="54" fillId="24" borderId="2" xfId="3" applyFont="1" applyFill="1" applyBorder="1" applyAlignment="1">
      <alignment horizontal="center"/>
    </xf>
    <xf numFmtId="0" fontId="54" fillId="24" borderId="3" xfId="3" applyFont="1" applyFill="1" applyBorder="1" applyAlignment="1">
      <alignment horizontal="center"/>
    </xf>
    <xf numFmtId="0" fontId="54" fillId="24" borderId="4" xfId="3" applyFont="1" applyFill="1" applyBorder="1" applyAlignment="1">
      <alignment horizontal="center"/>
    </xf>
    <xf numFmtId="0" fontId="48" fillId="19" borderId="1" xfId="3" applyFont="1" applyFill="1" applyBorder="1"/>
    <xf numFmtId="0" fontId="37" fillId="0" borderId="0" xfId="3" applyFont="1" applyAlignment="1">
      <alignment wrapText="1"/>
    </xf>
    <xf numFmtId="0" fontId="15" fillId="24" borderId="2" xfId="3" applyFont="1" applyFill="1" applyBorder="1" applyAlignment="1">
      <alignment horizontal="center"/>
    </xf>
    <xf numFmtId="0" fontId="15" fillId="24" borderId="3" xfId="3" applyFont="1" applyFill="1" applyBorder="1" applyAlignment="1">
      <alignment horizontal="center"/>
    </xf>
    <xf numFmtId="0" fontId="15" fillId="24" borderId="4" xfId="3" applyFont="1" applyFill="1" applyBorder="1" applyAlignment="1">
      <alignment horizontal="center"/>
    </xf>
    <xf numFmtId="0" fontId="55" fillId="0" borderId="1" xfId="3" applyFont="1" applyBorder="1"/>
    <xf numFmtId="0" fontId="37" fillId="10" borderId="0" xfId="3" applyFont="1" applyFill="1"/>
    <xf numFmtId="0" fontId="48" fillId="0" borderId="0" xfId="3" applyFont="1" applyAlignment="1">
      <alignment horizontal="center" vertical="center"/>
    </xf>
    <xf numFmtId="0" fontId="37" fillId="0" borderId="0" xfId="3" applyFont="1"/>
    <xf numFmtId="3" fontId="37" fillId="0" borderId="0" xfId="3" applyNumberFormat="1"/>
    <xf numFmtId="0" fontId="37" fillId="25" borderId="0" xfId="3" applyFont="1" applyFill="1"/>
    <xf numFmtId="0" fontId="37" fillId="25" borderId="0" xfId="3" applyFill="1" applyAlignment="1">
      <alignment horizontal="center"/>
    </xf>
    <xf numFmtId="0" fontId="37" fillId="25" borderId="0" xfId="3" applyFill="1"/>
    <xf numFmtId="0" fontId="16" fillId="25" borderId="1" xfId="3" applyFont="1" applyFill="1" applyBorder="1"/>
    <xf numFmtId="9" fontId="16" fillId="0" borderId="1" xfId="4" applyFont="1" applyBorder="1" applyAlignment="1">
      <alignment horizontal="center" vertical="center"/>
    </xf>
    <xf numFmtId="0" fontId="20" fillId="0" borderId="39" xfId="0" applyFont="1" applyBorder="1" applyAlignment="1">
      <alignment horizontal="center" vertical="center"/>
    </xf>
    <xf numFmtId="0" fontId="16" fillId="0" borderId="0" xfId="0" applyFont="1"/>
    <xf numFmtId="0" fontId="14" fillId="0" borderId="0" xfId="0" applyFont="1" applyAlignment="1">
      <alignment horizontal="center"/>
    </xf>
    <xf numFmtId="0" fontId="20" fillId="0" borderId="60" xfId="0" applyFont="1" applyBorder="1" applyAlignment="1">
      <alignment vertical="center"/>
    </xf>
    <xf numFmtId="2" fontId="20" fillId="0" borderId="38" xfId="0" applyNumberFormat="1" applyFont="1" applyBorder="1" applyAlignment="1">
      <alignment horizontal="center" vertical="center"/>
    </xf>
    <xf numFmtId="0" fontId="22" fillId="0" borderId="32" xfId="0" applyFont="1" applyFill="1" applyBorder="1" applyAlignment="1">
      <alignment horizontal="center" vertical="center"/>
    </xf>
    <xf numFmtId="0" fontId="21" fillId="0" borderId="32" xfId="0" applyFont="1" applyBorder="1" applyAlignment="1">
      <alignment horizontal="left" vertical="center" wrapText="1"/>
    </xf>
    <xf numFmtId="0" fontId="21" fillId="0" borderId="34" xfId="0" applyFont="1" applyBorder="1" applyAlignment="1">
      <alignment horizontal="left" vertical="center" wrapText="1"/>
    </xf>
    <xf numFmtId="2" fontId="20" fillId="0" borderId="39" xfId="0" applyNumberFormat="1" applyFont="1" applyBorder="1" applyAlignment="1">
      <alignment horizontal="center" vertical="center"/>
    </xf>
    <xf numFmtId="0" fontId="22" fillId="0" borderId="35" xfId="0" applyFont="1" applyFill="1" applyBorder="1" applyAlignment="1">
      <alignment horizontal="center" vertical="center"/>
    </xf>
    <xf numFmtId="2" fontId="20" fillId="0" borderId="37" xfId="0" applyNumberFormat="1" applyFont="1" applyBorder="1" applyAlignment="1">
      <alignment horizontal="center" vertical="center"/>
    </xf>
    <xf numFmtId="0" fontId="22" fillId="0" borderId="29" xfId="0" applyFont="1" applyFill="1" applyBorder="1" applyAlignment="1">
      <alignment horizontal="center" vertical="center"/>
    </xf>
    <xf numFmtId="0" fontId="18" fillId="0" borderId="38" xfId="0" applyFont="1" applyBorder="1" applyAlignment="1">
      <alignment horizontal="left" vertical="top" wrapText="1"/>
    </xf>
    <xf numFmtId="0" fontId="18" fillId="0" borderId="39" xfId="0" applyFont="1" applyBorder="1" applyAlignment="1">
      <alignment horizontal="left" vertical="top" wrapText="1"/>
    </xf>
    <xf numFmtId="0" fontId="18" fillId="0" borderId="37" xfId="0" applyFont="1" applyBorder="1" applyAlignment="1">
      <alignment horizontal="left" vertical="top"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29" xfId="0" applyBorder="1" applyAlignment="1">
      <alignment horizontal="left" vertical="center" wrapText="1"/>
    </xf>
    <xf numFmtId="0" fontId="0" fillId="0" borderId="31" xfId="0" applyBorder="1" applyAlignment="1">
      <alignment horizontal="left" vertical="center" wrapText="1"/>
    </xf>
    <xf numFmtId="0" fontId="0" fillId="0" borderId="29" xfId="0" applyBorder="1" applyAlignment="1">
      <alignment horizontal="center" vertical="center" wrapText="1"/>
    </xf>
    <xf numFmtId="0" fontId="0" fillId="0" borderId="31" xfId="0" applyBorder="1" applyAlignment="1">
      <alignment horizontal="center" vertical="center" wrapText="1"/>
    </xf>
    <xf numFmtId="0" fontId="20" fillId="0" borderId="25" xfId="0" applyNumberFormat="1" applyFont="1" applyBorder="1" applyAlignment="1">
      <alignment horizontal="center" vertical="center"/>
    </xf>
    <xf numFmtId="167" fontId="20" fillId="0" borderId="38" xfId="0" applyNumberFormat="1" applyFont="1" applyBorder="1" applyAlignment="1">
      <alignment horizontal="center" vertical="center"/>
    </xf>
    <xf numFmtId="167" fontId="20" fillId="0" borderId="25" xfId="0" applyNumberFormat="1" applyFont="1" applyBorder="1" applyAlignment="1">
      <alignment horizontal="center" vertical="center"/>
    </xf>
    <xf numFmtId="167" fontId="20" fillId="0" borderId="39" xfId="0" applyNumberFormat="1" applyFont="1" applyBorder="1" applyAlignment="1">
      <alignment horizontal="center" vertical="center"/>
    </xf>
    <xf numFmtId="167" fontId="20" fillId="0" borderId="37" xfId="0" applyNumberFormat="1" applyFont="1" applyBorder="1" applyAlignment="1">
      <alignment horizontal="center" vertical="center"/>
    </xf>
    <xf numFmtId="0" fontId="20" fillId="0" borderId="37" xfId="0" applyFont="1" applyBorder="1" applyAlignment="1">
      <alignment horizontal="center" vertical="center" wrapText="1"/>
    </xf>
    <xf numFmtId="0" fontId="23" fillId="0" borderId="32" xfId="0" applyFont="1" applyFill="1" applyBorder="1" applyAlignment="1">
      <alignment horizontal="center" vertical="center"/>
    </xf>
    <xf numFmtId="0" fontId="23" fillId="0" borderId="35" xfId="0" applyFont="1" applyFill="1" applyBorder="1" applyAlignment="1">
      <alignment horizontal="center" vertical="center"/>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0" fontId="23" fillId="0" borderId="29"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0" fillId="0" borderId="0" xfId="0" applyAlignment="1">
      <alignment horizontal="right"/>
    </xf>
    <xf numFmtId="0" fontId="26" fillId="0" borderId="0" xfId="0" applyFont="1"/>
    <xf numFmtId="16" fontId="0" fillId="0" borderId="0" xfId="0" applyNumberFormat="1"/>
    <xf numFmtId="0" fontId="0" fillId="0" borderId="61" xfId="0" applyBorder="1"/>
    <xf numFmtId="2" fontId="0" fillId="0" borderId="0" xfId="0" applyNumberFormat="1"/>
    <xf numFmtId="0" fontId="48" fillId="0" borderId="0" xfId="0" applyFont="1" applyAlignment="1">
      <alignment horizontal="center"/>
    </xf>
    <xf numFmtId="0" fontId="48" fillId="0" borderId="0" xfId="0" applyFont="1" applyAlignment="1"/>
  </cellXfs>
  <cellStyles count="5">
    <cellStyle name="Incorrecto" xfId="2" builtinId="27"/>
    <cellStyle name="Normal" xfId="0" builtinId="0"/>
    <cellStyle name="Normal 2" xfId="3"/>
    <cellStyle name="Porcentaje" xfId="1" builtinId="5"/>
    <cellStyle name="Porcentaj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3</xdr:row>
      <xdr:rowOff>19050</xdr:rowOff>
    </xdr:from>
    <xdr:to>
      <xdr:col>1</xdr:col>
      <xdr:colOff>809625</xdr:colOff>
      <xdr:row>5</xdr:row>
      <xdr:rowOff>152400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 y="590550"/>
          <a:ext cx="638175" cy="514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4</xdr:row>
      <xdr:rowOff>57150</xdr:rowOff>
    </xdr:from>
    <xdr:to>
      <xdr:col>1</xdr:col>
      <xdr:colOff>792011</xdr:colOff>
      <xdr:row>7</xdr:row>
      <xdr:rowOff>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00" y="828675"/>
          <a:ext cx="430061" cy="514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314325</xdr:colOff>
      <xdr:row>4</xdr:row>
      <xdr:rowOff>57150</xdr:rowOff>
    </xdr:from>
    <xdr:to>
      <xdr:col>1</xdr:col>
      <xdr:colOff>744386</xdr:colOff>
      <xdr:row>7</xdr:row>
      <xdr:rowOff>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1150" y="828675"/>
          <a:ext cx="430061" cy="514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457200</xdr:colOff>
      <xdr:row>3</xdr:row>
      <xdr:rowOff>28575</xdr:rowOff>
    </xdr:from>
    <xdr:to>
      <xdr:col>1</xdr:col>
      <xdr:colOff>887261</xdr:colOff>
      <xdr:row>5</xdr:row>
      <xdr:rowOff>161925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57450" y="609600"/>
          <a:ext cx="430061" cy="514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352425</xdr:colOff>
      <xdr:row>2</xdr:row>
      <xdr:rowOff>38100</xdr:rowOff>
    </xdr:from>
    <xdr:to>
      <xdr:col>1</xdr:col>
      <xdr:colOff>782486</xdr:colOff>
      <xdr:row>4</xdr:row>
      <xdr:rowOff>171450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725" y="428625"/>
          <a:ext cx="430061" cy="514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314325</xdr:colOff>
      <xdr:row>3</xdr:row>
      <xdr:rowOff>95250</xdr:rowOff>
    </xdr:from>
    <xdr:to>
      <xdr:col>1</xdr:col>
      <xdr:colOff>744386</xdr:colOff>
      <xdr:row>6</xdr:row>
      <xdr:rowOff>38100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1625" y="676275"/>
          <a:ext cx="430061" cy="514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430061</xdr:colOff>
      <xdr:row>2</xdr:row>
      <xdr:rowOff>219075</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 y="0"/>
          <a:ext cx="430061" cy="514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333377</xdr:colOff>
      <xdr:row>1</xdr:row>
      <xdr:rowOff>66676</xdr:rowOff>
    </xdr:from>
    <xdr:to>
      <xdr:col>2</xdr:col>
      <xdr:colOff>763438</xdr:colOff>
      <xdr:row>2</xdr:row>
      <xdr:rowOff>180976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95477" y="257176"/>
          <a:ext cx="515786" cy="514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bruno.COJCTAPC0048/Documents/Olga2/EJERCICIOS/2024/indicadores/Indicadores-JTrad-%201%20trim2024-C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J Trad 2023_T3"/>
      <sheetName val="IndicPropósitoJTrad_T1-2024"/>
    </sheetNames>
    <sheetDataSet>
      <sheetData sheetId="0" refreshError="1"/>
      <sheetData sheetId="1">
        <row r="22">
          <cell r="K22">
            <v>5636</v>
          </cell>
        </row>
        <row r="28">
          <cell r="H28">
            <v>2551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3:G33"/>
  <sheetViews>
    <sheetView tabSelected="1" workbookViewId="0">
      <selection activeCell="B3" sqref="B3:G3"/>
    </sheetView>
  </sheetViews>
  <sheetFormatPr baseColWidth="10" defaultRowHeight="15" x14ac:dyDescent="0.25"/>
  <cols>
    <col min="2" max="2" width="14.42578125" bestFit="1" customWidth="1"/>
  </cols>
  <sheetData>
    <row r="3" spans="2:7" ht="15" customHeight="1" x14ac:dyDescent="0.25">
      <c r="B3" s="794" t="s">
        <v>99</v>
      </c>
      <c r="C3" s="794"/>
      <c r="D3" s="794"/>
      <c r="E3" s="794"/>
      <c r="F3" s="794"/>
      <c r="G3" s="794"/>
    </row>
    <row r="4" spans="2:7" x14ac:dyDescent="0.25">
      <c r="B4" s="42"/>
      <c r="C4" s="42"/>
      <c r="D4" s="42"/>
      <c r="E4" s="42"/>
      <c r="F4" s="42"/>
      <c r="G4" s="42"/>
    </row>
    <row r="5" spans="2:7" x14ac:dyDescent="0.25">
      <c r="B5" s="43" t="s">
        <v>0</v>
      </c>
      <c r="C5" s="43"/>
      <c r="D5" s="43"/>
      <c r="E5" s="43"/>
      <c r="F5" s="43"/>
      <c r="G5" s="43"/>
    </row>
    <row r="6" spans="2:7" x14ac:dyDescent="0.25">
      <c r="B6" s="55" t="s">
        <v>1</v>
      </c>
      <c r="C6" s="55"/>
      <c r="D6" s="55"/>
      <c r="E6" s="55"/>
      <c r="F6" s="55"/>
      <c r="G6" s="55"/>
    </row>
    <row r="7" spans="2:7" ht="15.75" thickBot="1" x14ac:dyDescent="0.3">
      <c r="B7" s="1"/>
      <c r="C7" s="1"/>
      <c r="D7" s="1"/>
      <c r="E7" s="1"/>
      <c r="F7" s="1"/>
      <c r="G7" s="1"/>
    </row>
    <row r="8" spans="2:7" ht="15.75" thickBot="1" x14ac:dyDescent="0.3">
      <c r="B8" s="2" t="s">
        <v>2</v>
      </c>
      <c r="C8" s="56" t="s">
        <v>45</v>
      </c>
      <c r="D8" s="57"/>
      <c r="E8" s="57"/>
      <c r="F8" s="57"/>
      <c r="G8" s="58"/>
    </row>
    <row r="9" spans="2:7" ht="15.75" thickBot="1" x14ac:dyDescent="0.3">
      <c r="B9" s="3" t="s">
        <v>3</v>
      </c>
      <c r="C9" s="4" t="s">
        <v>4</v>
      </c>
      <c r="D9" s="5" t="s">
        <v>5</v>
      </c>
      <c r="E9" s="46" t="s">
        <v>46</v>
      </c>
      <c r="F9" s="47"/>
      <c r="G9" s="48"/>
    </row>
    <row r="10" spans="2:7" ht="25.5" customHeight="1" thickBot="1" x14ac:dyDescent="0.3">
      <c r="B10" s="3" t="s">
        <v>6</v>
      </c>
      <c r="C10" s="46" t="s">
        <v>47</v>
      </c>
      <c r="D10" s="47"/>
      <c r="E10" s="47"/>
      <c r="F10" s="47"/>
      <c r="G10" s="48"/>
    </row>
    <row r="11" spans="2:7" ht="15.75" thickBot="1" x14ac:dyDescent="0.3">
      <c r="B11" s="3" t="s">
        <v>7</v>
      </c>
      <c r="C11" s="6" t="s">
        <v>8</v>
      </c>
      <c r="D11" s="5" t="s">
        <v>9</v>
      </c>
      <c r="E11" s="7" t="s">
        <v>10</v>
      </c>
      <c r="F11" s="5" t="s">
        <v>11</v>
      </c>
      <c r="G11" s="7" t="s">
        <v>12</v>
      </c>
    </row>
    <row r="12" spans="2:7" ht="15.75" thickBot="1" x14ac:dyDescent="0.3">
      <c r="B12" s="3" t="s">
        <v>13</v>
      </c>
      <c r="C12" s="46" t="s">
        <v>88</v>
      </c>
      <c r="D12" s="47"/>
      <c r="E12" s="47"/>
      <c r="F12" s="47"/>
      <c r="G12" s="48"/>
    </row>
    <row r="13" spans="2:7" ht="15.75" thickBot="1" x14ac:dyDescent="0.3">
      <c r="B13" s="44" t="s">
        <v>14</v>
      </c>
      <c r="C13" s="8" t="s">
        <v>15</v>
      </c>
      <c r="D13" s="8" t="s">
        <v>16</v>
      </c>
      <c r="E13" s="8" t="s">
        <v>17</v>
      </c>
      <c r="F13" s="8" t="s">
        <v>18</v>
      </c>
      <c r="G13" s="8" t="s">
        <v>19</v>
      </c>
    </row>
    <row r="14" spans="2:7" ht="15.75" thickBot="1" x14ac:dyDescent="0.3">
      <c r="B14" s="45"/>
      <c r="C14" s="7">
        <v>20</v>
      </c>
      <c r="D14" s="7">
        <v>40</v>
      </c>
      <c r="E14" s="7">
        <v>60</v>
      </c>
      <c r="F14" s="7">
        <v>100</v>
      </c>
      <c r="G14" s="7">
        <v>100</v>
      </c>
    </row>
    <row r="15" spans="2:7" ht="15.75" thickBot="1" x14ac:dyDescent="0.3">
      <c r="B15" s="3" t="s">
        <v>95</v>
      </c>
      <c r="C15" s="6">
        <v>20</v>
      </c>
      <c r="D15" s="7">
        <v>40</v>
      </c>
      <c r="E15" s="7">
        <v>60</v>
      </c>
      <c r="F15" s="7">
        <v>100</v>
      </c>
      <c r="G15" s="7">
        <v>100</v>
      </c>
    </row>
    <row r="16" spans="2:7" ht="15.75" thickBot="1" x14ac:dyDescent="0.3">
      <c r="B16" s="3" t="s">
        <v>94</v>
      </c>
      <c r="C16" s="6">
        <v>20</v>
      </c>
      <c r="D16" s="7">
        <v>40</v>
      </c>
      <c r="E16" s="7">
        <v>60</v>
      </c>
      <c r="F16" s="7">
        <v>100</v>
      </c>
      <c r="G16" s="7">
        <v>100</v>
      </c>
    </row>
    <row r="17" spans="2:7" ht="15.75" thickBot="1" x14ac:dyDescent="0.3">
      <c r="B17" s="3" t="s">
        <v>93</v>
      </c>
      <c r="C17" s="6">
        <v>20</v>
      </c>
      <c r="D17" s="7">
        <v>40</v>
      </c>
      <c r="E17" s="7">
        <v>60</v>
      </c>
      <c r="F17" s="7">
        <v>100</v>
      </c>
      <c r="G17" s="7">
        <v>100</v>
      </c>
    </row>
    <row r="18" spans="2:7" ht="15.75" thickBot="1" x14ac:dyDescent="0.3">
      <c r="B18" s="3" t="s">
        <v>20</v>
      </c>
      <c r="C18" s="6">
        <v>20</v>
      </c>
      <c r="D18" s="7">
        <v>40</v>
      </c>
      <c r="E18" s="7">
        <v>60</v>
      </c>
      <c r="F18" s="7">
        <v>100</v>
      </c>
      <c r="G18" s="7">
        <v>100</v>
      </c>
    </row>
    <row r="19" spans="2:7" ht="15.75" thickBot="1" x14ac:dyDescent="0.3">
      <c r="B19" s="3" t="s">
        <v>21</v>
      </c>
      <c r="C19" s="6">
        <v>20</v>
      </c>
      <c r="D19" s="7">
        <v>40</v>
      </c>
      <c r="E19" s="7">
        <v>60</v>
      </c>
      <c r="F19" s="7">
        <v>100</v>
      </c>
      <c r="G19" s="7">
        <v>100</v>
      </c>
    </row>
    <row r="20" spans="2:7" ht="26.25" thickBot="1" x14ac:dyDescent="0.3">
      <c r="B20" s="9" t="s">
        <v>22</v>
      </c>
      <c r="C20" s="6" t="s">
        <v>23</v>
      </c>
      <c r="D20" s="10" t="s">
        <v>24</v>
      </c>
      <c r="E20" s="6" t="s">
        <v>25</v>
      </c>
      <c r="F20" s="10" t="s">
        <v>26</v>
      </c>
      <c r="G20" s="6" t="s">
        <v>27</v>
      </c>
    </row>
    <row r="21" spans="2:7" ht="15.75" thickBot="1" x14ac:dyDescent="0.3">
      <c r="B21" s="9" t="s">
        <v>28</v>
      </c>
      <c r="C21" s="49" t="s">
        <v>29</v>
      </c>
      <c r="D21" s="50"/>
      <c r="E21" s="50"/>
      <c r="F21" s="50"/>
      <c r="G21" s="51"/>
    </row>
    <row r="22" spans="2:7" ht="26.25" thickBot="1" x14ac:dyDescent="0.3">
      <c r="B22" s="9" t="s">
        <v>30</v>
      </c>
      <c r="C22" s="46" t="s">
        <v>48</v>
      </c>
      <c r="D22" s="47"/>
      <c r="E22" s="47"/>
      <c r="F22" s="47"/>
      <c r="G22" s="48"/>
    </row>
    <row r="23" spans="2:7" ht="26.25" thickBot="1" x14ac:dyDescent="0.3">
      <c r="B23" s="9" t="s">
        <v>31</v>
      </c>
      <c r="C23" s="11" t="s">
        <v>49</v>
      </c>
      <c r="D23" s="10" t="s">
        <v>24</v>
      </c>
      <c r="E23" s="6" t="s">
        <v>50</v>
      </c>
      <c r="F23" s="10" t="s">
        <v>32</v>
      </c>
      <c r="G23" s="6" t="s">
        <v>51</v>
      </c>
    </row>
    <row r="24" spans="2:7" ht="26.25" thickBot="1" x14ac:dyDescent="0.3">
      <c r="B24" s="9" t="s">
        <v>33</v>
      </c>
      <c r="C24" s="11" t="s">
        <v>52</v>
      </c>
      <c r="D24" s="10" t="s">
        <v>24</v>
      </c>
      <c r="E24" s="6" t="s">
        <v>50</v>
      </c>
      <c r="F24" s="10" t="s">
        <v>32</v>
      </c>
      <c r="G24" s="6" t="s">
        <v>51</v>
      </c>
    </row>
    <row r="25" spans="2:7" ht="15.75" thickBot="1" x14ac:dyDescent="0.3">
      <c r="B25" s="52" t="s">
        <v>34</v>
      </c>
      <c r="C25" s="53"/>
      <c r="D25" s="53"/>
      <c r="E25" s="53"/>
      <c r="F25" s="53"/>
      <c r="G25" s="54"/>
    </row>
    <row r="26" spans="2:7" ht="15.75" thickBot="1" x14ac:dyDescent="0.3">
      <c r="B26" s="9" t="s">
        <v>35</v>
      </c>
      <c r="C26" s="7">
        <f>+-10%</f>
        <v>-0.1</v>
      </c>
      <c r="D26" s="10" t="s">
        <v>36</v>
      </c>
      <c r="E26" s="7">
        <f>+-20%</f>
        <v>-0.2</v>
      </c>
      <c r="F26" s="10" t="s">
        <v>37</v>
      </c>
      <c r="G26" s="7" t="s">
        <v>38</v>
      </c>
    </row>
    <row r="27" spans="2:7" ht="15.75" thickBot="1" x14ac:dyDescent="0.3">
      <c r="B27" s="52" t="s">
        <v>39</v>
      </c>
      <c r="C27" s="53"/>
      <c r="D27" s="53"/>
      <c r="E27" s="53"/>
      <c r="F27" s="53"/>
      <c r="G27" s="54"/>
    </row>
    <row r="28" spans="2:7" ht="15.75" thickBot="1" x14ac:dyDescent="0.3">
      <c r="B28" s="9" t="s">
        <v>40</v>
      </c>
      <c r="C28" s="46" t="s">
        <v>53</v>
      </c>
      <c r="D28" s="47"/>
      <c r="E28" s="47"/>
      <c r="F28" s="47"/>
      <c r="G28" s="48"/>
    </row>
    <row r="29" spans="2:7" ht="26.25" thickBot="1" x14ac:dyDescent="0.3">
      <c r="B29" s="9" t="s">
        <v>41</v>
      </c>
      <c r="C29" s="12">
        <v>45169</v>
      </c>
      <c r="D29" s="10" t="s">
        <v>42</v>
      </c>
      <c r="E29" s="46" t="s">
        <v>54</v>
      </c>
      <c r="F29" s="47"/>
      <c r="G29" s="48"/>
    </row>
    <row r="30" spans="2:7" ht="26.25" thickBot="1" x14ac:dyDescent="0.3">
      <c r="B30" s="9" t="s">
        <v>43</v>
      </c>
      <c r="C30" s="12">
        <v>45392</v>
      </c>
      <c r="D30" s="10" t="s">
        <v>42</v>
      </c>
      <c r="E30" s="46" t="s">
        <v>54</v>
      </c>
      <c r="F30" s="47"/>
      <c r="G30" s="48"/>
    </row>
    <row r="31" spans="2:7" ht="15.75" thickBot="1" x14ac:dyDescent="0.3">
      <c r="B31" s="52" t="s">
        <v>98</v>
      </c>
      <c r="C31" s="53"/>
      <c r="D31" s="53"/>
      <c r="E31" s="53"/>
      <c r="F31" s="53"/>
      <c r="G31" s="54"/>
    </row>
    <row r="32" spans="2:7" ht="15.75" thickBot="1" x14ac:dyDescent="0.3">
      <c r="B32" s="59" t="s">
        <v>44</v>
      </c>
      <c r="C32" s="8" t="s">
        <v>15</v>
      </c>
      <c r="D32" s="8" t="s">
        <v>16</v>
      </c>
      <c r="E32" s="8" t="s">
        <v>17</v>
      </c>
      <c r="F32" s="8" t="s">
        <v>18</v>
      </c>
      <c r="G32" s="8" t="s">
        <v>19</v>
      </c>
    </row>
    <row r="33" spans="2:7" ht="15.75" thickBot="1" x14ac:dyDescent="0.3">
      <c r="B33" s="60"/>
      <c r="C33" s="4">
        <v>20</v>
      </c>
      <c r="D33" s="13"/>
      <c r="E33" s="13"/>
      <c r="F33" s="13"/>
      <c r="G33" s="14"/>
    </row>
  </sheetData>
  <mergeCells count="18">
    <mergeCell ref="B3:G3"/>
    <mergeCell ref="C28:G28"/>
    <mergeCell ref="E30:G30"/>
    <mergeCell ref="B31:G31"/>
    <mergeCell ref="B32:B33"/>
    <mergeCell ref="E29:G29"/>
    <mergeCell ref="B25:G25"/>
    <mergeCell ref="B27:G27"/>
    <mergeCell ref="B6:G6"/>
    <mergeCell ref="C8:G8"/>
    <mergeCell ref="E9:G9"/>
    <mergeCell ref="C10:G10"/>
    <mergeCell ref="C12:G12"/>
    <mergeCell ref="B4:G4"/>
    <mergeCell ref="B5:G5"/>
    <mergeCell ref="B13:B14"/>
    <mergeCell ref="C22:G22"/>
    <mergeCell ref="C21:G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4:G35"/>
  <sheetViews>
    <sheetView workbookViewId="0">
      <selection activeCell="B6" sqref="B6:G6"/>
    </sheetView>
  </sheetViews>
  <sheetFormatPr baseColWidth="10" defaultRowHeight="15" x14ac:dyDescent="0.25"/>
  <cols>
    <col min="1" max="1" width="16.28515625" bestFit="1" customWidth="1"/>
    <col min="2" max="2" width="15.140625" bestFit="1" customWidth="1"/>
    <col min="4" max="4" width="12.5703125" bestFit="1" customWidth="1"/>
    <col min="6" max="6" width="12.5703125" bestFit="1" customWidth="1"/>
    <col min="8" max="8" width="15.140625" bestFit="1" customWidth="1"/>
    <col min="10" max="10" width="12.5703125" bestFit="1" customWidth="1"/>
    <col min="12" max="12" width="12.5703125" bestFit="1" customWidth="1"/>
    <col min="14" max="14" width="12.5703125" bestFit="1" customWidth="1"/>
    <col min="16" max="16" width="12.5703125" bestFit="1" customWidth="1"/>
  </cols>
  <sheetData>
    <row r="4" spans="2:7" ht="15.75" x14ac:dyDescent="0.25">
      <c r="B4" s="794" t="s">
        <v>99</v>
      </c>
      <c r="C4" s="794"/>
      <c r="D4" s="794"/>
      <c r="E4" s="794"/>
      <c r="F4" s="794"/>
      <c r="G4" s="794"/>
    </row>
    <row r="5" spans="2:7" x14ac:dyDescent="0.25">
      <c r="B5" s="42"/>
      <c r="C5" s="42"/>
      <c r="D5" s="42"/>
      <c r="E5" s="42"/>
      <c r="F5" s="42"/>
      <c r="G5" s="42"/>
    </row>
    <row r="6" spans="2:7" x14ac:dyDescent="0.25">
      <c r="B6" s="43" t="s">
        <v>0</v>
      </c>
      <c r="C6" s="43"/>
      <c r="D6" s="43"/>
      <c r="E6" s="43"/>
      <c r="F6" s="43"/>
      <c r="G6" s="43"/>
    </row>
    <row r="7" spans="2:7" x14ac:dyDescent="0.25">
      <c r="B7" s="55" t="s">
        <v>1</v>
      </c>
      <c r="C7" s="55"/>
      <c r="D7" s="55"/>
      <c r="E7" s="55"/>
      <c r="F7" s="55"/>
      <c r="G7" s="55"/>
    </row>
    <row r="8" spans="2:7" ht="15.75" thickBot="1" x14ac:dyDescent="0.3">
      <c r="B8" s="1"/>
      <c r="C8" s="1"/>
      <c r="D8" s="1"/>
      <c r="E8" s="1"/>
      <c r="F8" s="1"/>
      <c r="G8" s="1"/>
    </row>
    <row r="9" spans="2:7" ht="15.75" thickBot="1" x14ac:dyDescent="0.3">
      <c r="B9" s="2" t="s">
        <v>2</v>
      </c>
      <c r="C9" s="56" t="s">
        <v>55</v>
      </c>
      <c r="D9" s="57"/>
      <c r="E9" s="57"/>
      <c r="F9" s="57"/>
      <c r="G9" s="58"/>
    </row>
    <row r="10" spans="2:7" ht="25.5" customHeight="1" thickBot="1" x14ac:dyDescent="0.3">
      <c r="B10" s="3" t="s">
        <v>3</v>
      </c>
      <c r="C10" s="4" t="s">
        <v>4</v>
      </c>
      <c r="D10" s="5" t="s">
        <v>5</v>
      </c>
      <c r="E10" s="46" t="s">
        <v>56</v>
      </c>
      <c r="F10" s="47"/>
      <c r="G10" s="48"/>
    </row>
    <row r="11" spans="2:7" ht="15.75" thickBot="1" x14ac:dyDescent="0.3">
      <c r="B11" s="3" t="s">
        <v>6</v>
      </c>
      <c r="C11" s="46" t="s">
        <v>57</v>
      </c>
      <c r="D11" s="47"/>
      <c r="E11" s="47"/>
      <c r="F11" s="47"/>
      <c r="G11" s="48"/>
    </row>
    <row r="12" spans="2:7" ht="15.75" thickBot="1" x14ac:dyDescent="0.3">
      <c r="B12" s="3" t="s">
        <v>7</v>
      </c>
      <c r="C12" s="6" t="s">
        <v>8</v>
      </c>
      <c r="D12" s="5" t="s">
        <v>9</v>
      </c>
      <c r="E12" s="7" t="s">
        <v>10</v>
      </c>
      <c r="F12" s="5" t="s">
        <v>11</v>
      </c>
      <c r="G12" s="7" t="s">
        <v>12</v>
      </c>
    </row>
    <row r="13" spans="2:7" ht="15.75" thickBot="1" x14ac:dyDescent="0.3">
      <c r="B13" s="3" t="s">
        <v>13</v>
      </c>
      <c r="C13" s="46" t="s">
        <v>58</v>
      </c>
      <c r="D13" s="47"/>
      <c r="E13" s="47"/>
      <c r="F13" s="47"/>
      <c r="G13" s="48"/>
    </row>
    <row r="14" spans="2:7" ht="15.75" thickBot="1" x14ac:dyDescent="0.3">
      <c r="B14" s="44" t="s">
        <v>14</v>
      </c>
      <c r="C14" s="8" t="s">
        <v>15</v>
      </c>
      <c r="D14" s="8" t="s">
        <v>16</v>
      </c>
      <c r="E14" s="8" t="s">
        <v>17</v>
      </c>
      <c r="F14" s="8" t="s">
        <v>18</v>
      </c>
      <c r="G14" s="8" t="s">
        <v>19</v>
      </c>
    </row>
    <row r="15" spans="2:7" ht="15.75" thickBot="1" x14ac:dyDescent="0.3">
      <c r="B15" s="45"/>
      <c r="C15" s="7">
        <v>25</v>
      </c>
      <c r="D15" s="7">
        <v>50</v>
      </c>
      <c r="E15" s="7">
        <v>75</v>
      </c>
      <c r="F15" s="7">
        <v>100</v>
      </c>
      <c r="G15" s="7">
        <v>100</v>
      </c>
    </row>
    <row r="16" spans="2:7" ht="15.75" thickBot="1" x14ac:dyDescent="0.3">
      <c r="B16" s="3" t="s">
        <v>95</v>
      </c>
      <c r="C16" s="7">
        <v>27</v>
      </c>
      <c r="D16" s="7">
        <v>63</v>
      </c>
      <c r="E16" s="7">
        <v>95</v>
      </c>
      <c r="F16" s="7">
        <v>101</v>
      </c>
      <c r="G16" s="7">
        <v>101</v>
      </c>
    </row>
    <row r="17" spans="2:7" ht="15.75" thickBot="1" x14ac:dyDescent="0.3">
      <c r="B17" s="3" t="s">
        <v>94</v>
      </c>
      <c r="C17" s="6">
        <v>27</v>
      </c>
      <c r="D17" s="7">
        <v>51</v>
      </c>
      <c r="E17" s="7">
        <v>75</v>
      </c>
      <c r="F17" s="7">
        <v>95</v>
      </c>
      <c r="G17" s="7">
        <v>95</v>
      </c>
    </row>
    <row r="18" spans="2:7" ht="15.75" thickBot="1" x14ac:dyDescent="0.3">
      <c r="B18" s="3" t="s">
        <v>93</v>
      </c>
      <c r="C18" s="6">
        <v>24</v>
      </c>
      <c r="D18" s="7">
        <v>48</v>
      </c>
      <c r="E18" s="7">
        <v>72</v>
      </c>
      <c r="F18" s="7">
        <v>100</v>
      </c>
      <c r="G18" s="7">
        <v>100</v>
      </c>
    </row>
    <row r="19" spans="2:7" ht="15.75" thickBot="1" x14ac:dyDescent="0.3">
      <c r="B19" s="3" t="s">
        <v>20</v>
      </c>
      <c r="C19" s="6">
        <v>24</v>
      </c>
      <c r="D19" s="7">
        <v>51</v>
      </c>
      <c r="E19" s="7">
        <v>75</v>
      </c>
      <c r="F19" s="7">
        <v>100</v>
      </c>
      <c r="G19" s="7">
        <v>100</v>
      </c>
    </row>
    <row r="20" spans="2:7" ht="15.75" thickBot="1" x14ac:dyDescent="0.3">
      <c r="B20" s="3" t="s">
        <v>21</v>
      </c>
      <c r="C20" s="6">
        <v>24</v>
      </c>
      <c r="D20" s="7">
        <v>48</v>
      </c>
      <c r="E20" s="7">
        <v>73</v>
      </c>
      <c r="F20" s="7">
        <v>100</v>
      </c>
      <c r="G20" s="7">
        <v>100</v>
      </c>
    </row>
    <row r="21" spans="2:7" ht="26.25" thickBot="1" x14ac:dyDescent="0.3">
      <c r="B21" s="9" t="s">
        <v>22</v>
      </c>
      <c r="C21" s="6" t="s">
        <v>23</v>
      </c>
      <c r="D21" s="10" t="s">
        <v>24</v>
      </c>
      <c r="E21" s="6" t="s">
        <v>25</v>
      </c>
      <c r="F21" s="10" t="s">
        <v>26</v>
      </c>
      <c r="G21" s="6" t="s">
        <v>27</v>
      </c>
    </row>
    <row r="22" spans="2:7" ht="15.75" thickBot="1" x14ac:dyDescent="0.3">
      <c r="B22" s="9" t="s">
        <v>28</v>
      </c>
      <c r="C22" s="49" t="s">
        <v>29</v>
      </c>
      <c r="D22" s="50"/>
      <c r="E22" s="50"/>
      <c r="F22" s="50"/>
      <c r="G22" s="51"/>
    </row>
    <row r="23" spans="2:7" ht="26.25" thickBot="1" x14ac:dyDescent="0.3">
      <c r="B23" s="9" t="s">
        <v>30</v>
      </c>
      <c r="C23" s="46" t="s">
        <v>59</v>
      </c>
      <c r="D23" s="47"/>
      <c r="E23" s="47"/>
      <c r="F23" s="47"/>
      <c r="G23" s="48"/>
    </row>
    <row r="24" spans="2:7" ht="26.25" thickBot="1" x14ac:dyDescent="0.3">
      <c r="B24" s="9" t="s">
        <v>31</v>
      </c>
      <c r="C24" s="11" t="s">
        <v>60</v>
      </c>
      <c r="D24" s="10" t="s">
        <v>24</v>
      </c>
      <c r="E24" s="6" t="s">
        <v>61</v>
      </c>
      <c r="F24" s="10" t="s">
        <v>32</v>
      </c>
      <c r="G24" s="6" t="s">
        <v>51</v>
      </c>
    </row>
    <row r="25" spans="2:7" ht="26.25" thickBot="1" x14ac:dyDescent="0.3">
      <c r="B25" s="9" t="s">
        <v>33</v>
      </c>
      <c r="C25" s="11" t="s">
        <v>62</v>
      </c>
      <c r="D25" s="10" t="s">
        <v>24</v>
      </c>
      <c r="E25" s="6" t="s">
        <v>61</v>
      </c>
      <c r="F25" s="10" t="s">
        <v>32</v>
      </c>
      <c r="G25" s="6" t="s">
        <v>51</v>
      </c>
    </row>
    <row r="26" spans="2:7" ht="15.75" thickBot="1" x14ac:dyDescent="0.3">
      <c r="B26" s="52" t="s">
        <v>34</v>
      </c>
      <c r="C26" s="53"/>
      <c r="D26" s="53"/>
      <c r="E26" s="53"/>
      <c r="F26" s="53"/>
      <c r="G26" s="54"/>
    </row>
    <row r="27" spans="2:7" ht="15.75" thickBot="1" x14ac:dyDescent="0.3">
      <c r="B27" s="9" t="s">
        <v>35</v>
      </c>
      <c r="C27" s="7">
        <f>+-10%</f>
        <v>-0.1</v>
      </c>
      <c r="D27" s="10" t="s">
        <v>36</v>
      </c>
      <c r="E27" s="7">
        <f>+-20%</f>
        <v>-0.2</v>
      </c>
      <c r="F27" s="10" t="s">
        <v>37</v>
      </c>
      <c r="G27" s="7" t="s">
        <v>38</v>
      </c>
    </row>
    <row r="28" spans="2:7" ht="15.75" thickBot="1" x14ac:dyDescent="0.3">
      <c r="B28" s="52" t="s">
        <v>39</v>
      </c>
      <c r="C28" s="53"/>
      <c r="D28" s="53"/>
      <c r="E28" s="53"/>
      <c r="F28" s="53"/>
      <c r="G28" s="54"/>
    </row>
    <row r="29" spans="2:7" ht="15.75" thickBot="1" x14ac:dyDescent="0.3">
      <c r="B29" s="9" t="s">
        <v>40</v>
      </c>
      <c r="C29" s="46" t="s">
        <v>53</v>
      </c>
      <c r="D29" s="47"/>
      <c r="E29" s="47"/>
      <c r="F29" s="47"/>
      <c r="G29" s="48"/>
    </row>
    <row r="30" spans="2:7" ht="26.25" thickBot="1" x14ac:dyDescent="0.3">
      <c r="B30" s="9" t="s">
        <v>41</v>
      </c>
      <c r="C30" s="12">
        <v>45169</v>
      </c>
      <c r="D30" s="10" t="s">
        <v>42</v>
      </c>
      <c r="E30" s="46" t="s">
        <v>54</v>
      </c>
      <c r="F30" s="47"/>
      <c r="G30" s="48"/>
    </row>
    <row r="31" spans="2:7" ht="26.25" thickBot="1" x14ac:dyDescent="0.3">
      <c r="B31" s="9" t="s">
        <v>43</v>
      </c>
      <c r="C31" s="12">
        <v>45392</v>
      </c>
      <c r="D31" s="10" t="s">
        <v>42</v>
      </c>
      <c r="E31" s="46" t="s">
        <v>54</v>
      </c>
      <c r="F31" s="47"/>
      <c r="G31" s="48"/>
    </row>
    <row r="32" spans="2:7" ht="15.75" thickBot="1" x14ac:dyDescent="0.3">
      <c r="B32" s="52" t="s">
        <v>98</v>
      </c>
      <c r="C32" s="53"/>
      <c r="D32" s="53"/>
      <c r="E32" s="53"/>
      <c r="F32" s="53"/>
      <c r="G32" s="54"/>
    </row>
    <row r="33" spans="2:7" ht="15.75" thickBot="1" x14ac:dyDescent="0.3">
      <c r="B33" s="59" t="s">
        <v>44</v>
      </c>
      <c r="C33" s="8" t="s">
        <v>15</v>
      </c>
      <c r="D33" s="8" t="s">
        <v>16</v>
      </c>
      <c r="E33" s="8" t="s">
        <v>17</v>
      </c>
      <c r="F33" s="8" t="s">
        <v>18</v>
      </c>
      <c r="G33" s="8" t="s">
        <v>19</v>
      </c>
    </row>
    <row r="34" spans="2:7" ht="15.75" thickBot="1" x14ac:dyDescent="0.3">
      <c r="B34" s="60"/>
      <c r="C34" s="7">
        <v>25</v>
      </c>
      <c r="D34" s="13"/>
      <c r="E34" s="13"/>
      <c r="F34" s="13"/>
      <c r="G34" s="13">
        <v>95</v>
      </c>
    </row>
    <row r="35" spans="2:7" x14ac:dyDescent="0.25">
      <c r="B35" s="17"/>
      <c r="C35" s="17"/>
      <c r="D35" s="18"/>
      <c r="E35" s="18"/>
      <c r="F35" s="18"/>
      <c r="G35" s="19"/>
    </row>
  </sheetData>
  <mergeCells count="18">
    <mergeCell ref="E10:G10"/>
    <mergeCell ref="B33:B34"/>
    <mergeCell ref="C11:G11"/>
    <mergeCell ref="B4:G4"/>
    <mergeCell ref="B5:G5"/>
    <mergeCell ref="B6:G6"/>
    <mergeCell ref="B7:G7"/>
    <mergeCell ref="C9:G9"/>
    <mergeCell ref="C13:G13"/>
    <mergeCell ref="B14:B15"/>
    <mergeCell ref="E30:G30"/>
    <mergeCell ref="E31:G31"/>
    <mergeCell ref="C22:G22"/>
    <mergeCell ref="C23:G23"/>
    <mergeCell ref="B26:G26"/>
    <mergeCell ref="B28:G28"/>
    <mergeCell ref="C29:G29"/>
    <mergeCell ref="B32:G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4:G34"/>
  <sheetViews>
    <sheetView workbookViewId="0">
      <selection activeCell="B4" sqref="B4:G4"/>
    </sheetView>
  </sheetViews>
  <sheetFormatPr baseColWidth="10" defaultRowHeight="15" x14ac:dyDescent="0.25"/>
  <cols>
    <col min="1" max="1" width="19" bestFit="1" customWidth="1"/>
    <col min="2" max="2" width="15.7109375" bestFit="1" customWidth="1"/>
    <col min="4" max="4" width="12.5703125" bestFit="1" customWidth="1"/>
    <col min="6" max="6" width="12.5703125" bestFit="1" customWidth="1"/>
    <col min="8" max="8" width="12.5703125" bestFit="1" customWidth="1"/>
    <col min="10" max="10" width="15.140625" bestFit="1" customWidth="1"/>
    <col min="12" max="12" width="12.5703125" bestFit="1" customWidth="1"/>
    <col min="14" max="14" width="12.5703125" bestFit="1" customWidth="1"/>
    <col min="16" max="16" width="12.5703125" bestFit="1" customWidth="1"/>
  </cols>
  <sheetData>
    <row r="4" spans="2:7" ht="15.75" x14ac:dyDescent="0.25">
      <c r="B4" s="794" t="s">
        <v>99</v>
      </c>
      <c r="C4" s="794"/>
      <c r="D4" s="794"/>
      <c r="E4" s="794"/>
      <c r="F4" s="794"/>
      <c r="G4" s="794"/>
    </row>
    <row r="5" spans="2:7" x14ac:dyDescent="0.25">
      <c r="B5" s="42"/>
      <c r="C5" s="42"/>
      <c r="D5" s="42"/>
      <c r="E5" s="42"/>
      <c r="F5" s="42"/>
      <c r="G5" s="42"/>
    </row>
    <row r="6" spans="2:7" x14ac:dyDescent="0.25">
      <c r="B6" s="43" t="s">
        <v>0</v>
      </c>
      <c r="C6" s="43"/>
      <c r="D6" s="43"/>
      <c r="E6" s="43"/>
      <c r="F6" s="43"/>
      <c r="G6" s="43"/>
    </row>
    <row r="7" spans="2:7" x14ac:dyDescent="0.25">
      <c r="B7" s="55" t="s">
        <v>1</v>
      </c>
      <c r="C7" s="55"/>
      <c r="D7" s="55"/>
      <c r="E7" s="55"/>
      <c r="F7" s="55"/>
      <c r="G7" s="55"/>
    </row>
    <row r="8" spans="2:7" ht="15.75" customHeight="1" thickBot="1" x14ac:dyDescent="0.3">
      <c r="B8" s="1"/>
      <c r="C8" s="1"/>
      <c r="D8" s="1"/>
      <c r="E8" s="1"/>
      <c r="F8" s="1"/>
      <c r="G8" s="1"/>
    </row>
    <row r="9" spans="2:7" ht="25.5" customHeight="1" thickBot="1" x14ac:dyDescent="0.3">
      <c r="B9" s="2" t="s">
        <v>2</v>
      </c>
      <c r="C9" s="56" t="s">
        <v>63</v>
      </c>
      <c r="D9" s="57"/>
      <c r="E9" s="57"/>
      <c r="F9" s="57"/>
      <c r="G9" s="58"/>
    </row>
    <row r="10" spans="2:7" ht="25.5" customHeight="1" thickBot="1" x14ac:dyDescent="0.3">
      <c r="B10" s="3" t="s">
        <v>3</v>
      </c>
      <c r="C10" s="4" t="s">
        <v>4</v>
      </c>
      <c r="D10" s="5" t="s">
        <v>5</v>
      </c>
      <c r="E10" s="46" t="s">
        <v>64</v>
      </c>
      <c r="F10" s="47"/>
      <c r="G10" s="48"/>
    </row>
    <row r="11" spans="2:7" ht="25.5" customHeight="1" thickBot="1" x14ac:dyDescent="0.3">
      <c r="B11" s="3" t="s">
        <v>6</v>
      </c>
      <c r="C11" s="46" t="s">
        <v>65</v>
      </c>
      <c r="D11" s="47"/>
      <c r="E11" s="47"/>
      <c r="F11" s="47"/>
      <c r="G11" s="48"/>
    </row>
    <row r="12" spans="2:7" ht="15.75" customHeight="1" thickBot="1" x14ac:dyDescent="0.3">
      <c r="B12" s="3" t="s">
        <v>7</v>
      </c>
      <c r="C12" s="6" t="s">
        <v>8</v>
      </c>
      <c r="D12" s="5" t="s">
        <v>9</v>
      </c>
      <c r="E12" s="7" t="s">
        <v>10</v>
      </c>
      <c r="F12" s="5" t="s">
        <v>11</v>
      </c>
      <c r="G12" s="7" t="s">
        <v>12</v>
      </c>
    </row>
    <row r="13" spans="2:7" ht="15.75" thickBot="1" x14ac:dyDescent="0.3">
      <c r="B13" s="3" t="s">
        <v>13</v>
      </c>
      <c r="C13" s="46" t="s">
        <v>89</v>
      </c>
      <c r="D13" s="47"/>
      <c r="E13" s="47"/>
      <c r="F13" s="47"/>
      <c r="G13" s="48"/>
    </row>
    <row r="14" spans="2:7" ht="15.75" thickBot="1" x14ac:dyDescent="0.3">
      <c r="B14" s="44"/>
      <c r="C14" s="8" t="s">
        <v>15</v>
      </c>
      <c r="D14" s="8" t="s">
        <v>16</v>
      </c>
      <c r="E14" s="8" t="s">
        <v>17</v>
      </c>
      <c r="F14" s="8" t="s">
        <v>18</v>
      </c>
      <c r="G14" s="8" t="s">
        <v>19</v>
      </c>
    </row>
    <row r="15" spans="2:7" ht="15.75" thickBot="1" x14ac:dyDescent="0.3">
      <c r="B15" s="45"/>
      <c r="C15" s="7">
        <v>25</v>
      </c>
      <c r="D15" s="7">
        <v>50</v>
      </c>
      <c r="E15" s="7">
        <v>75</v>
      </c>
      <c r="F15" s="7">
        <v>100</v>
      </c>
      <c r="G15" s="7">
        <v>100</v>
      </c>
    </row>
    <row r="16" spans="2:7" ht="15.75" thickBot="1" x14ac:dyDescent="0.3">
      <c r="B16" s="3" t="s">
        <v>95</v>
      </c>
      <c r="C16" s="7">
        <v>24</v>
      </c>
      <c r="D16" s="7">
        <v>54</v>
      </c>
      <c r="E16" s="7">
        <v>79</v>
      </c>
      <c r="F16" s="7">
        <v>100</v>
      </c>
      <c r="G16" s="7">
        <v>100</v>
      </c>
    </row>
    <row r="17" spans="2:7" ht="15.75" thickBot="1" x14ac:dyDescent="0.3">
      <c r="B17" s="3" t="s">
        <v>94</v>
      </c>
      <c r="C17" s="7">
        <v>25</v>
      </c>
      <c r="D17" s="7">
        <v>46</v>
      </c>
      <c r="E17" s="7">
        <v>66</v>
      </c>
      <c r="F17" s="7">
        <v>95</v>
      </c>
      <c r="G17" s="7">
        <v>95</v>
      </c>
    </row>
    <row r="18" spans="2:7" ht="15.75" thickBot="1" x14ac:dyDescent="0.3">
      <c r="B18" s="3" t="s">
        <v>93</v>
      </c>
      <c r="C18" s="7">
        <v>24</v>
      </c>
      <c r="D18" s="7">
        <v>47</v>
      </c>
      <c r="E18" s="7">
        <v>67</v>
      </c>
      <c r="F18" s="7">
        <v>100</v>
      </c>
      <c r="G18" s="7">
        <v>100</v>
      </c>
    </row>
    <row r="19" spans="2:7" ht="15.75" thickBot="1" x14ac:dyDescent="0.3">
      <c r="B19" s="3" t="s">
        <v>20</v>
      </c>
      <c r="C19" s="6">
        <v>24</v>
      </c>
      <c r="D19" s="7">
        <v>51</v>
      </c>
      <c r="E19" s="7">
        <v>75</v>
      </c>
      <c r="F19" s="7">
        <v>100</v>
      </c>
      <c r="G19" s="7">
        <v>100</v>
      </c>
    </row>
    <row r="20" spans="2:7" ht="15.75" thickBot="1" x14ac:dyDescent="0.3">
      <c r="B20" s="3" t="s">
        <v>21</v>
      </c>
      <c r="C20" s="6">
        <v>24</v>
      </c>
      <c r="D20" s="7">
        <v>48</v>
      </c>
      <c r="E20" s="7">
        <v>73</v>
      </c>
      <c r="F20" s="7">
        <v>100</v>
      </c>
      <c r="G20" s="7">
        <v>100</v>
      </c>
    </row>
    <row r="21" spans="2:7" ht="26.25" thickBot="1" x14ac:dyDescent="0.3">
      <c r="B21" s="9" t="s">
        <v>22</v>
      </c>
      <c r="C21" s="6" t="s">
        <v>23</v>
      </c>
      <c r="D21" s="10" t="s">
        <v>24</v>
      </c>
      <c r="E21" s="6" t="s">
        <v>25</v>
      </c>
      <c r="F21" s="10" t="s">
        <v>26</v>
      </c>
      <c r="G21" s="6" t="s">
        <v>27</v>
      </c>
    </row>
    <row r="22" spans="2:7" ht="15.75" customHeight="1" thickBot="1" x14ac:dyDescent="0.3">
      <c r="B22" s="9" t="s">
        <v>28</v>
      </c>
      <c r="C22" s="49" t="s">
        <v>29</v>
      </c>
      <c r="D22" s="50"/>
      <c r="E22" s="50"/>
      <c r="F22" s="50"/>
      <c r="G22" s="51"/>
    </row>
    <row r="23" spans="2:7" ht="26.25" thickBot="1" x14ac:dyDescent="0.3">
      <c r="B23" s="9" t="s">
        <v>30</v>
      </c>
      <c r="C23" s="46" t="s">
        <v>66</v>
      </c>
      <c r="D23" s="47"/>
      <c r="E23" s="47"/>
      <c r="F23" s="47"/>
      <c r="G23" s="48"/>
    </row>
    <row r="24" spans="2:7" ht="26.25" thickBot="1" x14ac:dyDescent="0.3">
      <c r="B24" s="9" t="s">
        <v>31</v>
      </c>
      <c r="C24" s="11" t="s">
        <v>67</v>
      </c>
      <c r="D24" s="10" t="s">
        <v>24</v>
      </c>
      <c r="E24" s="6" t="s">
        <v>61</v>
      </c>
      <c r="F24" s="10" t="s">
        <v>32</v>
      </c>
      <c r="G24" s="6" t="s">
        <v>51</v>
      </c>
    </row>
    <row r="25" spans="2:7" ht="26.25" thickBot="1" x14ac:dyDescent="0.3">
      <c r="B25" s="9" t="s">
        <v>33</v>
      </c>
      <c r="C25" s="11" t="s">
        <v>68</v>
      </c>
      <c r="D25" s="10" t="s">
        <v>24</v>
      </c>
      <c r="E25" s="6" t="s">
        <v>61</v>
      </c>
      <c r="F25" s="10" t="s">
        <v>32</v>
      </c>
      <c r="G25" s="6" t="s">
        <v>51</v>
      </c>
    </row>
    <row r="26" spans="2:7" ht="15.75" thickBot="1" x14ac:dyDescent="0.3">
      <c r="B26" s="52" t="s">
        <v>34</v>
      </c>
      <c r="C26" s="53"/>
      <c r="D26" s="53"/>
      <c r="E26" s="53"/>
      <c r="F26" s="53"/>
      <c r="G26" s="54"/>
    </row>
    <row r="27" spans="2:7" ht="15.75" thickBot="1" x14ac:dyDescent="0.3">
      <c r="B27" s="9" t="s">
        <v>35</v>
      </c>
      <c r="C27" s="7">
        <f>+-10%</f>
        <v>-0.1</v>
      </c>
      <c r="D27" s="10" t="s">
        <v>36</v>
      </c>
      <c r="E27" s="7">
        <f>+-20%</f>
        <v>-0.2</v>
      </c>
      <c r="F27" s="10" t="s">
        <v>37</v>
      </c>
      <c r="G27" s="7" t="s">
        <v>38</v>
      </c>
    </row>
    <row r="28" spans="2:7" ht="15.75" customHeight="1" thickBot="1" x14ac:dyDescent="0.3">
      <c r="B28" s="52" t="s">
        <v>39</v>
      </c>
      <c r="C28" s="53"/>
      <c r="D28" s="53"/>
      <c r="E28" s="53"/>
      <c r="F28" s="53"/>
      <c r="G28" s="54"/>
    </row>
    <row r="29" spans="2:7" ht="15.75" customHeight="1" thickBot="1" x14ac:dyDescent="0.3">
      <c r="B29" s="9" t="s">
        <v>40</v>
      </c>
      <c r="C29" s="46" t="s">
        <v>53</v>
      </c>
      <c r="D29" s="47"/>
      <c r="E29" s="47"/>
      <c r="F29" s="47"/>
      <c r="G29" s="48"/>
    </row>
    <row r="30" spans="2:7" ht="15.75" customHeight="1" thickBot="1" x14ac:dyDescent="0.3">
      <c r="B30" s="9" t="s">
        <v>41</v>
      </c>
      <c r="C30" s="12">
        <v>45169</v>
      </c>
      <c r="D30" s="10" t="s">
        <v>42</v>
      </c>
      <c r="E30" s="46" t="s">
        <v>54</v>
      </c>
      <c r="F30" s="47"/>
      <c r="G30" s="48"/>
    </row>
    <row r="31" spans="2:7" ht="26.25" thickBot="1" x14ac:dyDescent="0.3">
      <c r="B31" s="9" t="s">
        <v>43</v>
      </c>
      <c r="C31" s="12">
        <v>45392</v>
      </c>
      <c r="D31" s="10" t="s">
        <v>42</v>
      </c>
      <c r="E31" s="46" t="s">
        <v>54</v>
      </c>
      <c r="F31" s="47"/>
      <c r="G31" s="48"/>
    </row>
    <row r="32" spans="2:7" ht="15.75" thickBot="1" x14ac:dyDescent="0.3">
      <c r="B32" s="52" t="s">
        <v>98</v>
      </c>
      <c r="C32" s="53"/>
      <c r="D32" s="53"/>
      <c r="E32" s="53"/>
      <c r="F32" s="53"/>
      <c r="G32" s="54"/>
    </row>
    <row r="33" spans="2:7" ht="15.75" thickBot="1" x14ac:dyDescent="0.3">
      <c r="B33" s="59" t="s">
        <v>44</v>
      </c>
      <c r="C33" s="8" t="s">
        <v>15</v>
      </c>
      <c r="D33" s="8" t="s">
        <v>16</v>
      </c>
      <c r="E33" s="8" t="s">
        <v>17</v>
      </c>
      <c r="F33" s="8" t="s">
        <v>18</v>
      </c>
      <c r="G33" s="8" t="s">
        <v>19</v>
      </c>
    </row>
    <row r="34" spans="2:7" ht="15.75" thickBot="1" x14ac:dyDescent="0.3">
      <c r="B34" s="60"/>
      <c r="C34" s="7">
        <v>20</v>
      </c>
      <c r="D34" s="7"/>
      <c r="E34" s="13"/>
      <c r="F34" s="13"/>
      <c r="G34" s="14"/>
    </row>
  </sheetData>
  <mergeCells count="18">
    <mergeCell ref="B28:G28"/>
    <mergeCell ref="C29:G29"/>
    <mergeCell ref="C22:G22"/>
    <mergeCell ref="C23:G23"/>
    <mergeCell ref="B32:G32"/>
    <mergeCell ref="B33:B34"/>
    <mergeCell ref="B4:G4"/>
    <mergeCell ref="B5:G5"/>
    <mergeCell ref="B6:G6"/>
    <mergeCell ref="E30:G30"/>
    <mergeCell ref="E31:G31"/>
    <mergeCell ref="B7:G7"/>
    <mergeCell ref="C9:G9"/>
    <mergeCell ref="E10:G10"/>
    <mergeCell ref="C11:G11"/>
    <mergeCell ref="C13:G13"/>
    <mergeCell ref="B14:B15"/>
    <mergeCell ref="B26:G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BG35"/>
  <sheetViews>
    <sheetView workbookViewId="0">
      <selection activeCell="B3" sqref="B3:H3"/>
    </sheetView>
  </sheetViews>
  <sheetFormatPr baseColWidth="10" defaultRowHeight="15" x14ac:dyDescent="0.25"/>
  <cols>
    <col min="1" max="1" width="30" bestFit="1" customWidth="1"/>
    <col min="2" max="2" width="17.85546875" customWidth="1"/>
    <col min="3" max="3" width="0.5703125" customWidth="1"/>
    <col min="5" max="5" width="15.140625" bestFit="1" customWidth="1"/>
    <col min="7" max="7" width="12.85546875" bestFit="1" customWidth="1"/>
    <col min="9" max="9" width="12.85546875" bestFit="1" customWidth="1"/>
    <col min="11" max="11" width="12.85546875" bestFit="1" customWidth="1"/>
    <col min="13" max="13" width="12.85546875" bestFit="1" customWidth="1"/>
    <col min="15" max="15" width="12.85546875" bestFit="1" customWidth="1"/>
    <col min="17" max="17" width="12.85546875" bestFit="1" customWidth="1"/>
    <col min="20" max="20" width="12.85546875" bestFit="1" customWidth="1"/>
    <col min="23" max="23" width="12" bestFit="1" customWidth="1"/>
    <col min="26" max="26" width="12.85546875" bestFit="1" customWidth="1"/>
    <col min="27" max="28" width="12" bestFit="1" customWidth="1"/>
    <col min="29" max="29" width="12.85546875" bestFit="1" customWidth="1"/>
    <col min="30" max="30" width="12" bestFit="1" customWidth="1"/>
    <col min="32" max="32" width="12.85546875" bestFit="1" customWidth="1"/>
    <col min="33" max="34" width="12" bestFit="1" customWidth="1"/>
    <col min="35" max="35" width="12.85546875" bestFit="1" customWidth="1"/>
    <col min="38" max="38" width="12.85546875" bestFit="1" customWidth="1"/>
    <col min="39" max="40" width="12" bestFit="1" customWidth="1"/>
    <col min="41" max="41" width="12.85546875" bestFit="1" customWidth="1"/>
    <col min="42" max="42" width="12" bestFit="1" customWidth="1"/>
    <col min="45" max="45" width="12.85546875" bestFit="1" customWidth="1"/>
    <col min="47" max="47" width="12" bestFit="1" customWidth="1"/>
    <col min="48" max="48" width="12.85546875" bestFit="1" customWidth="1"/>
    <col min="53" max="53" width="12.85546875" bestFit="1" customWidth="1"/>
    <col min="54" max="55" width="12" bestFit="1" customWidth="1"/>
    <col min="56" max="56" width="12.85546875" bestFit="1" customWidth="1"/>
    <col min="57" max="57" width="11.5703125" bestFit="1" customWidth="1"/>
  </cols>
  <sheetData>
    <row r="3" spans="2:52" ht="15.75" x14ac:dyDescent="0.25">
      <c r="B3" s="794" t="s">
        <v>99</v>
      </c>
      <c r="C3" s="794"/>
      <c r="D3" s="794"/>
      <c r="E3" s="794"/>
      <c r="F3" s="794"/>
      <c r="G3" s="794"/>
      <c r="H3" s="794"/>
    </row>
    <row r="4" spans="2:52" x14ac:dyDescent="0.25">
      <c r="B4" s="42"/>
      <c r="C4" s="42"/>
      <c r="D4" s="42"/>
      <c r="E4" s="42"/>
      <c r="F4" s="42"/>
      <c r="G4" s="42"/>
      <c r="H4" s="42"/>
      <c r="I4" s="21"/>
      <c r="J4" s="21"/>
      <c r="K4" s="27"/>
      <c r="L4" s="27"/>
      <c r="M4" s="33"/>
      <c r="N4" s="33"/>
      <c r="O4" s="33"/>
      <c r="P4" s="36"/>
      <c r="Q4" s="38"/>
      <c r="R4" s="38"/>
      <c r="S4" s="38"/>
      <c r="T4" s="36"/>
      <c r="U4" s="38"/>
      <c r="V4" s="38"/>
      <c r="W4" s="38"/>
      <c r="X4" s="38"/>
      <c r="Y4" s="38"/>
      <c r="Z4" s="36"/>
      <c r="AA4" s="36"/>
      <c r="AB4" s="36"/>
      <c r="AC4" s="36"/>
      <c r="AD4" s="36"/>
      <c r="AE4" s="36"/>
      <c r="AF4" s="33"/>
      <c r="AG4" s="33"/>
      <c r="AH4" s="33"/>
      <c r="AI4" s="33"/>
      <c r="AJ4" s="33"/>
      <c r="AK4" s="33"/>
      <c r="AL4" s="27"/>
      <c r="AM4" s="27"/>
      <c r="AN4" s="27"/>
      <c r="AO4" s="27"/>
      <c r="AP4" s="27"/>
      <c r="AQ4" s="30"/>
      <c r="AR4" s="27"/>
      <c r="AS4" s="21"/>
      <c r="AT4" s="21"/>
      <c r="AU4" s="21"/>
      <c r="AV4" s="21"/>
      <c r="AW4" s="21"/>
      <c r="AX4" s="21"/>
      <c r="AY4" s="21"/>
      <c r="AZ4" s="21"/>
    </row>
    <row r="5" spans="2:52" x14ac:dyDescent="0.25">
      <c r="B5" s="43" t="s">
        <v>0</v>
      </c>
      <c r="C5" s="43"/>
      <c r="D5" s="43"/>
      <c r="E5" s="43"/>
      <c r="F5" s="43"/>
      <c r="G5" s="43"/>
      <c r="H5" s="43"/>
      <c r="I5" s="22"/>
      <c r="J5" s="22"/>
      <c r="K5" s="28"/>
      <c r="L5" s="28"/>
      <c r="M5" s="34"/>
      <c r="N5" s="34"/>
      <c r="O5" s="34"/>
      <c r="P5" s="37"/>
      <c r="Q5" s="39"/>
      <c r="R5" s="39"/>
      <c r="S5" s="39"/>
      <c r="T5" s="37"/>
      <c r="U5" s="39"/>
      <c r="V5" s="39"/>
      <c r="W5" s="39"/>
      <c r="X5" s="39"/>
      <c r="Y5" s="39"/>
      <c r="Z5" s="37"/>
      <c r="AA5" s="37"/>
      <c r="AB5" s="37"/>
      <c r="AC5" s="37"/>
      <c r="AD5" s="37"/>
      <c r="AE5" s="37"/>
      <c r="AF5" s="34"/>
      <c r="AG5" s="34"/>
      <c r="AH5" s="34"/>
      <c r="AI5" s="34"/>
      <c r="AJ5" s="34"/>
      <c r="AK5" s="34"/>
      <c r="AL5" s="28"/>
      <c r="AM5" s="28"/>
      <c r="AN5" s="28"/>
      <c r="AO5" s="28"/>
      <c r="AP5" s="28"/>
      <c r="AQ5" s="31"/>
      <c r="AR5" s="28"/>
      <c r="AS5" s="22"/>
      <c r="AT5" s="22"/>
      <c r="AU5" s="22"/>
      <c r="AV5" s="22"/>
      <c r="AW5" s="22"/>
      <c r="AX5" s="22"/>
      <c r="AY5" s="22"/>
      <c r="AZ5" s="22"/>
    </row>
    <row r="6" spans="2:52" x14ac:dyDescent="0.25">
      <c r="B6" s="55" t="s">
        <v>1</v>
      </c>
      <c r="C6" s="55"/>
      <c r="D6" s="55"/>
      <c r="E6" s="55"/>
      <c r="F6" s="55"/>
      <c r="G6" s="55"/>
      <c r="H6" s="55"/>
      <c r="I6" s="23"/>
      <c r="J6" s="23"/>
      <c r="K6" s="26"/>
      <c r="L6" s="26"/>
      <c r="M6" s="32"/>
      <c r="N6" s="32"/>
      <c r="O6" s="32"/>
      <c r="P6" s="35"/>
      <c r="Q6" s="40"/>
      <c r="R6" s="40"/>
      <c r="S6" s="40"/>
      <c r="T6" s="35"/>
      <c r="U6" s="40"/>
      <c r="V6" s="40"/>
      <c r="W6" s="40"/>
      <c r="X6" s="40"/>
      <c r="Y6" s="40"/>
      <c r="Z6" s="35"/>
      <c r="AA6" s="35"/>
      <c r="AB6" s="35"/>
      <c r="AC6" s="35"/>
      <c r="AD6" s="35"/>
      <c r="AE6" s="35"/>
      <c r="AF6" s="32"/>
      <c r="AG6" s="32"/>
      <c r="AH6" s="32"/>
      <c r="AI6" s="32"/>
      <c r="AJ6" s="32"/>
      <c r="AK6" s="32"/>
      <c r="AL6" s="26"/>
      <c r="AM6" s="26"/>
      <c r="AN6" s="26"/>
      <c r="AO6" s="26"/>
      <c r="AP6" s="26"/>
      <c r="AQ6" s="29"/>
      <c r="AR6" s="26"/>
      <c r="AS6" s="23"/>
      <c r="AT6" s="23"/>
      <c r="AU6" s="23"/>
      <c r="AV6" s="23"/>
      <c r="AW6" s="23"/>
      <c r="AX6" s="23"/>
      <c r="AY6" s="23"/>
      <c r="AZ6" s="23"/>
    </row>
    <row r="7" spans="2:52" ht="15.75" thickBot="1" x14ac:dyDescent="0.3">
      <c r="B7" s="80"/>
      <c r="C7" s="80"/>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2:52" ht="15.75" thickBot="1" x14ac:dyDescent="0.3">
      <c r="B8" s="68" t="s">
        <v>2</v>
      </c>
      <c r="C8" s="69"/>
      <c r="D8" s="56" t="s">
        <v>69</v>
      </c>
      <c r="E8" s="57"/>
      <c r="F8" s="57"/>
      <c r="G8" s="57"/>
      <c r="H8" s="58"/>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row>
    <row r="9" spans="2:52" ht="25.5" customHeight="1" thickBot="1" x14ac:dyDescent="0.3">
      <c r="B9" s="68" t="s">
        <v>3</v>
      </c>
      <c r="C9" s="69"/>
      <c r="D9" s="4" t="s">
        <v>4</v>
      </c>
      <c r="E9" s="5" t="s">
        <v>5</v>
      </c>
      <c r="F9" s="46" t="s">
        <v>64</v>
      </c>
      <c r="G9" s="47"/>
      <c r="H9" s="48"/>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row>
    <row r="10" spans="2:52" ht="25.5" customHeight="1" thickBot="1" x14ac:dyDescent="0.3">
      <c r="B10" s="68" t="s">
        <v>6</v>
      </c>
      <c r="C10" s="69"/>
      <c r="D10" s="46" t="s">
        <v>91</v>
      </c>
      <c r="E10" s="47"/>
      <c r="F10" s="47"/>
      <c r="G10" s="47"/>
      <c r="H10" s="48"/>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row>
    <row r="11" spans="2:52" ht="15.75" thickBot="1" x14ac:dyDescent="0.3">
      <c r="B11" s="68" t="s">
        <v>7</v>
      </c>
      <c r="C11" s="69"/>
      <c r="D11" s="6" t="s">
        <v>8</v>
      </c>
      <c r="E11" s="5" t="s">
        <v>9</v>
      </c>
      <c r="F11" s="7" t="s">
        <v>70</v>
      </c>
      <c r="G11" s="5" t="s">
        <v>11</v>
      </c>
      <c r="H11" s="7" t="s">
        <v>12</v>
      </c>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row>
    <row r="12" spans="2:52" ht="25.5" customHeight="1" thickBot="1" x14ac:dyDescent="0.3">
      <c r="B12" s="68" t="s">
        <v>13</v>
      </c>
      <c r="C12" s="69"/>
      <c r="D12" s="46" t="s">
        <v>71</v>
      </c>
      <c r="E12" s="47"/>
      <c r="F12" s="47"/>
      <c r="G12" s="47"/>
      <c r="H12" s="48"/>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row>
    <row r="13" spans="2:52" ht="15.75" thickBot="1" x14ac:dyDescent="0.3">
      <c r="B13" s="72" t="s">
        <v>14</v>
      </c>
      <c r="C13" s="73"/>
      <c r="D13" s="8" t="s">
        <v>15</v>
      </c>
      <c r="E13" s="8" t="s">
        <v>16</v>
      </c>
      <c r="F13" s="8" t="s">
        <v>17</v>
      </c>
      <c r="G13" s="8" t="s">
        <v>18</v>
      </c>
      <c r="H13" s="8" t="s">
        <v>19</v>
      </c>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row>
    <row r="14" spans="2:52" ht="15.75" thickBot="1" x14ac:dyDescent="0.3">
      <c r="B14" s="74"/>
      <c r="C14" s="75"/>
      <c r="D14" s="7">
        <v>25</v>
      </c>
      <c r="E14" s="7">
        <v>50</v>
      </c>
      <c r="F14" s="7">
        <v>75</v>
      </c>
      <c r="G14" s="7">
        <v>99</v>
      </c>
      <c r="H14" s="7">
        <v>99</v>
      </c>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row>
    <row r="15" spans="2:52" ht="15.75" thickBot="1" x14ac:dyDescent="0.3">
      <c r="B15" s="76" t="s">
        <v>96</v>
      </c>
      <c r="C15" s="77"/>
      <c r="D15" s="7">
        <v>19</v>
      </c>
      <c r="E15" s="7">
        <v>41</v>
      </c>
      <c r="F15" s="7">
        <v>60</v>
      </c>
      <c r="G15" s="7">
        <v>72</v>
      </c>
      <c r="H15" s="7">
        <v>72</v>
      </c>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row>
    <row r="16" spans="2:52" ht="15.75" thickBot="1" x14ac:dyDescent="0.3">
      <c r="B16" s="76" t="s">
        <v>94</v>
      </c>
      <c r="C16" s="77"/>
      <c r="D16" s="7">
        <v>25</v>
      </c>
      <c r="E16" s="7">
        <v>46</v>
      </c>
      <c r="F16" s="7">
        <v>66</v>
      </c>
      <c r="G16" s="7">
        <v>95</v>
      </c>
      <c r="H16" s="7">
        <v>95</v>
      </c>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row>
    <row r="17" spans="2:52" ht="15.75" thickBot="1" x14ac:dyDescent="0.3">
      <c r="B17" s="76" t="s">
        <v>93</v>
      </c>
      <c r="C17" s="77"/>
      <c r="D17" s="7"/>
      <c r="E17" s="7"/>
      <c r="F17" s="7"/>
      <c r="G17" s="7"/>
      <c r="H17" s="7"/>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row>
    <row r="18" spans="2:52" ht="15.75" thickBot="1" x14ac:dyDescent="0.3">
      <c r="B18" s="76" t="s">
        <v>20</v>
      </c>
      <c r="C18" s="77"/>
      <c r="D18" s="6">
        <v>24</v>
      </c>
      <c r="E18" s="7">
        <v>49</v>
      </c>
      <c r="F18" s="7">
        <v>73</v>
      </c>
      <c r="G18" s="7">
        <v>99</v>
      </c>
      <c r="H18" s="7">
        <v>99</v>
      </c>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row>
    <row r="19" spans="2:52" ht="15.75" thickBot="1" x14ac:dyDescent="0.3">
      <c r="B19" s="68" t="s">
        <v>21</v>
      </c>
      <c r="C19" s="69"/>
      <c r="D19" s="6">
        <v>23</v>
      </c>
      <c r="E19" s="7">
        <v>48</v>
      </c>
      <c r="F19" s="7">
        <v>72</v>
      </c>
      <c r="G19" s="7">
        <v>98</v>
      </c>
      <c r="H19" s="7">
        <v>98</v>
      </c>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row>
    <row r="20" spans="2:52" ht="26.25" thickBot="1" x14ac:dyDescent="0.3">
      <c r="B20" s="78" t="s">
        <v>22</v>
      </c>
      <c r="C20" s="79"/>
      <c r="D20" s="6" t="s">
        <v>23</v>
      </c>
      <c r="E20" s="10" t="s">
        <v>24</v>
      </c>
      <c r="F20" s="6" t="s">
        <v>72</v>
      </c>
      <c r="G20" s="10" t="s">
        <v>26</v>
      </c>
      <c r="H20" s="6" t="s">
        <v>27</v>
      </c>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row>
    <row r="21" spans="2:52" ht="15.75" thickBot="1" x14ac:dyDescent="0.3">
      <c r="B21" s="78" t="s">
        <v>28</v>
      </c>
      <c r="C21" s="79"/>
      <c r="D21" s="49" t="s">
        <v>29</v>
      </c>
      <c r="E21" s="50"/>
      <c r="F21" s="50"/>
      <c r="G21" s="50"/>
      <c r="H21" s="51"/>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row>
    <row r="22" spans="2:52" ht="15.75" thickBot="1" x14ac:dyDescent="0.3">
      <c r="B22" s="78" t="s">
        <v>30</v>
      </c>
      <c r="C22" s="79"/>
      <c r="D22" s="46" t="s">
        <v>73</v>
      </c>
      <c r="E22" s="47"/>
      <c r="F22" s="47"/>
      <c r="G22" s="47"/>
      <c r="H22" s="48"/>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row>
    <row r="23" spans="2:52" ht="26.25" thickBot="1" x14ac:dyDescent="0.3">
      <c r="B23" s="78" t="s">
        <v>31</v>
      </c>
      <c r="C23" s="79"/>
      <c r="D23" s="11" t="s">
        <v>74</v>
      </c>
      <c r="E23" s="10" t="s">
        <v>24</v>
      </c>
      <c r="F23" s="6" t="s">
        <v>75</v>
      </c>
      <c r="G23" s="10" t="s">
        <v>32</v>
      </c>
      <c r="H23" s="6" t="s">
        <v>51</v>
      </c>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row>
    <row r="24" spans="2:52" ht="26.25" thickBot="1" x14ac:dyDescent="0.3">
      <c r="B24" s="78" t="s">
        <v>33</v>
      </c>
      <c r="C24" s="79"/>
      <c r="D24" s="11" t="s">
        <v>76</v>
      </c>
      <c r="E24" s="10" t="s">
        <v>24</v>
      </c>
      <c r="F24" s="6" t="s">
        <v>75</v>
      </c>
      <c r="G24" s="10" t="s">
        <v>32</v>
      </c>
      <c r="H24" s="6" t="s">
        <v>51</v>
      </c>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row>
    <row r="25" spans="2:52" ht="15.75" thickBot="1" x14ac:dyDescent="0.3">
      <c r="B25" s="52" t="s">
        <v>34</v>
      </c>
      <c r="C25" s="53"/>
      <c r="D25" s="53"/>
      <c r="E25" s="53"/>
      <c r="F25" s="53"/>
      <c r="G25" s="53"/>
      <c r="H25" s="54"/>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row>
    <row r="26" spans="2:52" ht="15.75" thickBot="1" x14ac:dyDescent="0.3">
      <c r="B26" s="9" t="s">
        <v>35</v>
      </c>
      <c r="C26" s="70">
        <f>+-10%</f>
        <v>-0.1</v>
      </c>
      <c r="D26" s="71"/>
      <c r="E26" s="10" t="s">
        <v>36</v>
      </c>
      <c r="F26" s="7">
        <f>+-20%</f>
        <v>-0.2</v>
      </c>
      <c r="G26" s="10" t="s">
        <v>37</v>
      </c>
      <c r="H26" s="7" t="s">
        <v>38</v>
      </c>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row>
    <row r="27" spans="2:52" ht="15.75" thickBot="1" x14ac:dyDescent="0.3">
      <c r="B27" s="52" t="s">
        <v>39</v>
      </c>
      <c r="C27" s="53"/>
      <c r="D27" s="53"/>
      <c r="E27" s="53"/>
      <c r="F27" s="53"/>
      <c r="G27" s="53"/>
      <c r="H27" s="54"/>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row>
    <row r="28" spans="2:52" ht="15.75" thickBot="1" x14ac:dyDescent="0.3">
      <c r="B28" s="9" t="s">
        <v>40</v>
      </c>
      <c r="C28" s="46" t="s">
        <v>77</v>
      </c>
      <c r="D28" s="47"/>
      <c r="E28" s="47"/>
      <c r="F28" s="47"/>
      <c r="G28" s="47"/>
      <c r="H28" s="48"/>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row>
    <row r="29" spans="2:52" ht="15.75" thickBot="1" x14ac:dyDescent="0.3">
      <c r="B29" s="82" t="s">
        <v>41</v>
      </c>
      <c r="C29" s="83"/>
      <c r="D29" s="12">
        <v>45169</v>
      </c>
      <c r="E29" s="10" t="s">
        <v>42</v>
      </c>
      <c r="F29" s="46" t="s">
        <v>54</v>
      </c>
      <c r="G29" s="47"/>
      <c r="H29" s="48"/>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row>
    <row r="30" spans="2:52" ht="15.75" thickBot="1" x14ac:dyDescent="0.3">
      <c r="B30" s="82" t="s">
        <v>43</v>
      </c>
      <c r="C30" s="83"/>
      <c r="D30" s="12">
        <v>45392</v>
      </c>
      <c r="E30" s="10" t="s">
        <v>42</v>
      </c>
      <c r="F30" s="46" t="s">
        <v>54</v>
      </c>
      <c r="G30" s="47"/>
      <c r="H30" s="48"/>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row>
    <row r="31" spans="2:52" ht="15.75" thickBot="1" x14ac:dyDescent="0.3">
      <c r="B31" s="52" t="s">
        <v>98</v>
      </c>
      <c r="C31" s="53"/>
      <c r="D31" s="53"/>
      <c r="E31" s="53"/>
      <c r="F31" s="53"/>
      <c r="G31" s="53"/>
      <c r="H31" s="54"/>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row>
    <row r="32" spans="2:52" ht="15.75" thickBot="1" x14ac:dyDescent="0.3">
      <c r="B32" s="59" t="s">
        <v>44</v>
      </c>
      <c r="C32" s="84" t="s">
        <v>15</v>
      </c>
      <c r="D32" s="85"/>
      <c r="E32" s="8" t="s">
        <v>16</v>
      </c>
      <c r="F32" s="8" t="s">
        <v>17</v>
      </c>
      <c r="G32" s="8" t="s">
        <v>18</v>
      </c>
      <c r="H32" s="8" t="s">
        <v>19</v>
      </c>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row>
    <row r="33" spans="2:59" ht="15.75" thickBot="1" x14ac:dyDescent="0.3">
      <c r="B33" s="60"/>
      <c r="C33" s="86">
        <v>15</v>
      </c>
      <c r="D33" s="87"/>
      <c r="E33" s="13"/>
      <c r="F33" s="13"/>
      <c r="G33" s="13"/>
      <c r="H33" s="13"/>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row>
    <row r="34" spans="2:59" ht="71.25" customHeight="1" x14ac:dyDescent="0.25">
      <c r="B34" s="81" t="s">
        <v>97</v>
      </c>
      <c r="C34" s="81"/>
      <c r="D34" s="81"/>
      <c r="E34" s="81"/>
      <c r="F34" s="81"/>
      <c r="G34" s="81"/>
      <c r="H34" s="81"/>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row>
    <row r="35" spans="2:59" x14ac:dyDescent="0.25">
      <c r="E35" s="18"/>
      <c r="F35" s="18"/>
      <c r="G35" s="18"/>
      <c r="H35" s="18"/>
      <c r="I35" s="18"/>
      <c r="J35" s="18"/>
      <c r="K35" s="18"/>
      <c r="L35" s="18"/>
      <c r="M35" s="18"/>
      <c r="N35" s="18"/>
      <c r="O35" s="18"/>
      <c r="P35" s="18"/>
      <c r="Q35" s="18"/>
      <c r="R35" s="18"/>
      <c r="S35" s="18"/>
      <c r="T35" s="67">
        <v>2024</v>
      </c>
      <c r="U35" s="67"/>
      <c r="V35" s="67"/>
      <c r="W35" s="67"/>
      <c r="X35" s="67"/>
      <c r="Y35" s="18"/>
      <c r="Z35" s="66">
        <v>2023</v>
      </c>
      <c r="AA35" s="66"/>
      <c r="AB35" s="66"/>
      <c r="AC35" s="66"/>
      <c r="AD35" s="66"/>
      <c r="AE35" s="18"/>
      <c r="AF35" s="65">
        <v>2022</v>
      </c>
      <c r="AG35" s="65"/>
      <c r="AH35" s="65"/>
      <c r="AI35" s="65"/>
      <c r="AJ35" s="65"/>
      <c r="AK35" s="18"/>
      <c r="AL35" s="62">
        <v>2021</v>
      </c>
      <c r="AM35" s="63"/>
      <c r="AN35" s="63"/>
      <c r="AO35" s="63"/>
      <c r="AP35" s="63"/>
      <c r="AQ35" s="63"/>
      <c r="AR35" s="64"/>
      <c r="AS35" s="61">
        <v>2020</v>
      </c>
      <c r="AT35" s="61"/>
      <c r="AU35" s="61"/>
      <c r="AV35" s="61"/>
      <c r="AW35" s="61"/>
      <c r="AX35" s="61"/>
      <c r="AY35" s="61"/>
      <c r="AZ35" s="18"/>
      <c r="BA35" s="61">
        <v>2019</v>
      </c>
      <c r="BB35" s="61"/>
      <c r="BC35" s="61"/>
      <c r="BD35" s="61"/>
      <c r="BE35" s="61"/>
      <c r="BF35" s="61"/>
      <c r="BG35" s="61"/>
    </row>
  </sheetData>
  <mergeCells count="46">
    <mergeCell ref="B3:H3"/>
    <mergeCell ref="B17:C17"/>
    <mergeCell ref="B16:C16"/>
    <mergeCell ref="B15:C15"/>
    <mergeCell ref="B34:H34"/>
    <mergeCell ref="B29:C29"/>
    <mergeCell ref="B30:C30"/>
    <mergeCell ref="B31:H31"/>
    <mergeCell ref="B32:B33"/>
    <mergeCell ref="C32:D32"/>
    <mergeCell ref="C33:D33"/>
    <mergeCell ref="B27:H27"/>
    <mergeCell ref="C28:H28"/>
    <mergeCell ref="F29:H29"/>
    <mergeCell ref="F30:H30"/>
    <mergeCell ref="B9:C9"/>
    <mergeCell ref="F9:H9"/>
    <mergeCell ref="B10:C10"/>
    <mergeCell ref="D10:H10"/>
    <mergeCell ref="B11:C11"/>
    <mergeCell ref="B4:H4"/>
    <mergeCell ref="B5:H5"/>
    <mergeCell ref="B6:H6"/>
    <mergeCell ref="B7:C7"/>
    <mergeCell ref="B8:C8"/>
    <mergeCell ref="D8:H8"/>
    <mergeCell ref="B12:C12"/>
    <mergeCell ref="D12:H12"/>
    <mergeCell ref="C26:D26"/>
    <mergeCell ref="B13:C14"/>
    <mergeCell ref="B18:C18"/>
    <mergeCell ref="B19:C19"/>
    <mergeCell ref="B20:C20"/>
    <mergeCell ref="B21:C21"/>
    <mergeCell ref="D21:H21"/>
    <mergeCell ref="B22:C22"/>
    <mergeCell ref="D22:H22"/>
    <mergeCell ref="B23:C23"/>
    <mergeCell ref="B24:C24"/>
    <mergeCell ref="B25:H25"/>
    <mergeCell ref="BA35:BG35"/>
    <mergeCell ref="AS35:AY35"/>
    <mergeCell ref="AL35:AR35"/>
    <mergeCell ref="AF35:AJ35"/>
    <mergeCell ref="Z35:AD35"/>
    <mergeCell ref="T35:X3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H34"/>
  <sheetViews>
    <sheetView workbookViewId="0">
      <selection activeCell="B2" sqref="B2:G2"/>
    </sheetView>
  </sheetViews>
  <sheetFormatPr baseColWidth="10" defaultRowHeight="15" x14ac:dyDescent="0.25"/>
  <cols>
    <col min="1" max="1" width="18.85546875" bestFit="1" customWidth="1"/>
    <col min="2" max="2" width="15.140625" bestFit="1" customWidth="1"/>
    <col min="4" max="4" width="12.85546875" bestFit="1" customWidth="1"/>
    <col min="6" max="6" width="12.85546875" bestFit="1" customWidth="1"/>
    <col min="8" max="8" width="12.85546875" bestFit="1" customWidth="1"/>
    <col min="10" max="10" width="12.85546875" bestFit="1" customWidth="1"/>
    <col min="12" max="12" width="12.85546875" bestFit="1" customWidth="1"/>
    <col min="14" max="14" width="12.85546875" bestFit="1" customWidth="1"/>
    <col min="16" max="16" width="12.85546875" bestFit="1" customWidth="1"/>
  </cols>
  <sheetData>
    <row r="2" spans="2:8" ht="15.75" x14ac:dyDescent="0.25">
      <c r="B2" s="794" t="s">
        <v>99</v>
      </c>
      <c r="C2" s="794"/>
      <c r="D2" s="794"/>
      <c r="E2" s="794"/>
      <c r="F2" s="794"/>
      <c r="G2" s="794"/>
      <c r="H2" s="795"/>
    </row>
    <row r="4" spans="2:8" x14ac:dyDescent="0.25">
      <c r="B4" s="43" t="s">
        <v>0</v>
      </c>
      <c r="C4" s="43"/>
      <c r="D4" s="43"/>
      <c r="E4" s="43"/>
      <c r="F4" s="43"/>
      <c r="G4" s="43"/>
    </row>
    <row r="5" spans="2:8" x14ac:dyDescent="0.25">
      <c r="B5" s="55" t="s">
        <v>1</v>
      </c>
      <c r="C5" s="55"/>
      <c r="D5" s="55"/>
      <c r="E5" s="55"/>
      <c r="F5" s="55"/>
      <c r="G5" s="55"/>
    </row>
    <row r="6" spans="2:8" ht="15.75" thickBot="1" x14ac:dyDescent="0.3">
      <c r="B6" s="1"/>
      <c r="C6" s="1"/>
      <c r="D6" s="1"/>
      <c r="E6" s="1"/>
      <c r="F6" s="1"/>
      <c r="G6" s="1"/>
    </row>
    <row r="7" spans="2:8" ht="15.75" thickBot="1" x14ac:dyDescent="0.3">
      <c r="B7" s="2" t="s">
        <v>2</v>
      </c>
      <c r="C7" s="56" t="s">
        <v>78</v>
      </c>
      <c r="D7" s="57"/>
      <c r="E7" s="57"/>
      <c r="F7" s="57"/>
      <c r="G7" s="58"/>
    </row>
    <row r="8" spans="2:8" ht="25.5" customHeight="1" thickBot="1" x14ac:dyDescent="0.3">
      <c r="B8" s="3" t="s">
        <v>3</v>
      </c>
      <c r="C8" s="4" t="s">
        <v>4</v>
      </c>
      <c r="D8" s="5" t="s">
        <v>5</v>
      </c>
      <c r="E8" s="46" t="s">
        <v>64</v>
      </c>
      <c r="F8" s="47"/>
      <c r="G8" s="48"/>
    </row>
    <row r="9" spans="2:8" ht="22.5" customHeight="1" thickBot="1" x14ac:dyDescent="0.3">
      <c r="B9" s="3" t="s">
        <v>6</v>
      </c>
      <c r="C9" s="46" t="s">
        <v>90</v>
      </c>
      <c r="D9" s="47"/>
      <c r="E9" s="47"/>
      <c r="F9" s="47"/>
      <c r="G9" s="48"/>
    </row>
    <row r="10" spans="2:8" ht="15.75" thickBot="1" x14ac:dyDescent="0.3">
      <c r="B10" s="3" t="s">
        <v>7</v>
      </c>
      <c r="C10" s="6" t="s">
        <v>8</v>
      </c>
      <c r="D10" s="5" t="s">
        <v>9</v>
      </c>
      <c r="E10" s="7" t="s">
        <v>70</v>
      </c>
      <c r="F10" s="5" t="s">
        <v>11</v>
      </c>
      <c r="G10" s="7" t="s">
        <v>79</v>
      </c>
    </row>
    <row r="11" spans="2:8" ht="25.5" customHeight="1" thickBot="1" x14ac:dyDescent="0.3">
      <c r="B11" s="3" t="s">
        <v>13</v>
      </c>
      <c r="C11" s="46" t="s">
        <v>80</v>
      </c>
      <c r="D11" s="47"/>
      <c r="E11" s="47"/>
      <c r="F11" s="47"/>
      <c r="G11" s="48"/>
    </row>
    <row r="12" spans="2:8" ht="15.75" thickBot="1" x14ac:dyDescent="0.3">
      <c r="B12" s="44" t="s">
        <v>14</v>
      </c>
      <c r="C12" s="8" t="s">
        <v>15</v>
      </c>
      <c r="D12" s="8" t="s">
        <v>16</v>
      </c>
      <c r="E12" s="8" t="s">
        <v>17</v>
      </c>
      <c r="F12" s="8" t="s">
        <v>18</v>
      </c>
      <c r="G12" s="8" t="s">
        <v>19</v>
      </c>
    </row>
    <row r="13" spans="2:8" ht="15.75" thickBot="1" x14ac:dyDescent="0.3">
      <c r="B13" s="45"/>
      <c r="C13" s="7">
        <v>21</v>
      </c>
      <c r="D13" s="7">
        <v>42</v>
      </c>
      <c r="E13" s="7">
        <v>63</v>
      </c>
      <c r="F13" s="7">
        <v>83</v>
      </c>
      <c r="G13" s="7">
        <v>83</v>
      </c>
    </row>
    <row r="14" spans="2:8" ht="15.75" thickBot="1" x14ac:dyDescent="0.3">
      <c r="B14" s="3" t="s">
        <v>95</v>
      </c>
      <c r="C14" s="7">
        <v>19</v>
      </c>
      <c r="D14" s="7">
        <v>41</v>
      </c>
      <c r="E14" s="7">
        <v>60</v>
      </c>
      <c r="F14" s="7">
        <v>72</v>
      </c>
      <c r="G14" s="7">
        <v>72</v>
      </c>
    </row>
    <row r="15" spans="2:8" ht="15.75" thickBot="1" x14ac:dyDescent="0.3">
      <c r="B15" s="3" t="s">
        <v>94</v>
      </c>
      <c r="C15" s="6">
        <v>20</v>
      </c>
      <c r="D15" s="7">
        <v>38</v>
      </c>
      <c r="E15" s="7">
        <v>53</v>
      </c>
      <c r="F15" s="7">
        <v>78</v>
      </c>
      <c r="G15" s="7">
        <v>78</v>
      </c>
    </row>
    <row r="16" spans="2:8" ht="15.75" thickBot="1" x14ac:dyDescent="0.3">
      <c r="B16" s="3" t="s">
        <v>93</v>
      </c>
      <c r="C16" s="7">
        <v>20</v>
      </c>
      <c r="D16" s="7">
        <v>39</v>
      </c>
      <c r="E16" s="7">
        <v>56</v>
      </c>
      <c r="F16" s="7">
        <v>85</v>
      </c>
      <c r="G16" s="7">
        <v>85</v>
      </c>
    </row>
    <row r="17" spans="2:7" ht="15.75" thickBot="1" x14ac:dyDescent="0.3">
      <c r="B17" s="3" t="s">
        <v>20</v>
      </c>
      <c r="C17" s="6">
        <v>21</v>
      </c>
      <c r="D17" s="7">
        <v>42</v>
      </c>
      <c r="E17" s="7">
        <v>63</v>
      </c>
      <c r="F17" s="7">
        <v>83</v>
      </c>
      <c r="G17" s="7">
        <v>83</v>
      </c>
    </row>
    <row r="18" spans="2:7" ht="15.75" thickBot="1" x14ac:dyDescent="0.3">
      <c r="B18" s="3" t="s">
        <v>21</v>
      </c>
      <c r="C18" s="6">
        <v>23</v>
      </c>
      <c r="D18" s="7">
        <v>48</v>
      </c>
      <c r="E18" s="7">
        <v>71</v>
      </c>
      <c r="F18" s="7">
        <v>96</v>
      </c>
      <c r="G18" s="7">
        <v>96</v>
      </c>
    </row>
    <row r="19" spans="2:7" ht="26.25" thickBot="1" x14ac:dyDescent="0.3">
      <c r="B19" s="9" t="s">
        <v>22</v>
      </c>
      <c r="C19" s="6" t="s">
        <v>23</v>
      </c>
      <c r="D19" s="10" t="s">
        <v>24</v>
      </c>
      <c r="E19" s="6" t="s">
        <v>72</v>
      </c>
      <c r="F19" s="10" t="s">
        <v>26</v>
      </c>
      <c r="G19" s="6" t="s">
        <v>27</v>
      </c>
    </row>
    <row r="20" spans="2:7" ht="15.75" thickBot="1" x14ac:dyDescent="0.3">
      <c r="B20" s="9" t="s">
        <v>28</v>
      </c>
      <c r="C20" s="49" t="s">
        <v>29</v>
      </c>
      <c r="D20" s="50"/>
      <c r="E20" s="50"/>
      <c r="F20" s="50"/>
      <c r="G20" s="51"/>
    </row>
    <row r="21" spans="2:7" ht="26.25" thickBot="1" x14ac:dyDescent="0.3">
      <c r="B21" s="9" t="s">
        <v>30</v>
      </c>
      <c r="C21" s="46" t="s">
        <v>81</v>
      </c>
      <c r="D21" s="47"/>
      <c r="E21" s="47"/>
      <c r="F21" s="47"/>
      <c r="G21" s="48"/>
    </row>
    <row r="22" spans="2:7" ht="26.25" thickBot="1" x14ac:dyDescent="0.3">
      <c r="B22" s="9" t="s">
        <v>31</v>
      </c>
      <c r="C22" s="11" t="s">
        <v>82</v>
      </c>
      <c r="D22" s="10" t="s">
        <v>24</v>
      </c>
      <c r="E22" s="6" t="s">
        <v>75</v>
      </c>
      <c r="F22" s="10" t="s">
        <v>32</v>
      </c>
      <c r="G22" s="6" t="s">
        <v>51</v>
      </c>
    </row>
    <row r="23" spans="2:7" ht="26.25" thickBot="1" x14ac:dyDescent="0.3">
      <c r="B23" s="9" t="s">
        <v>33</v>
      </c>
      <c r="C23" s="11" t="s">
        <v>76</v>
      </c>
      <c r="D23" s="10" t="s">
        <v>24</v>
      </c>
      <c r="E23" s="6" t="s">
        <v>75</v>
      </c>
      <c r="F23" s="10" t="s">
        <v>32</v>
      </c>
      <c r="G23" s="6" t="s">
        <v>51</v>
      </c>
    </row>
    <row r="24" spans="2:7" ht="15.75" thickBot="1" x14ac:dyDescent="0.3">
      <c r="B24" s="52" t="s">
        <v>34</v>
      </c>
      <c r="C24" s="53"/>
      <c r="D24" s="53"/>
      <c r="E24" s="53"/>
      <c r="F24" s="53"/>
      <c r="G24" s="54"/>
    </row>
    <row r="25" spans="2:7" ht="15.75" thickBot="1" x14ac:dyDescent="0.3">
      <c r="B25" s="9" t="s">
        <v>35</v>
      </c>
      <c r="C25" s="7">
        <f>+-10%</f>
        <v>-0.1</v>
      </c>
      <c r="D25" s="10" t="s">
        <v>36</v>
      </c>
      <c r="E25" s="7">
        <f>+-20%</f>
        <v>-0.2</v>
      </c>
      <c r="F25" s="10" t="s">
        <v>37</v>
      </c>
      <c r="G25" s="7" t="s">
        <v>38</v>
      </c>
    </row>
    <row r="26" spans="2:7" ht="15.75" thickBot="1" x14ac:dyDescent="0.3">
      <c r="B26" s="52" t="s">
        <v>39</v>
      </c>
      <c r="C26" s="53"/>
      <c r="D26" s="53"/>
      <c r="E26" s="53"/>
      <c r="F26" s="53"/>
      <c r="G26" s="54"/>
    </row>
    <row r="27" spans="2:7" ht="15.75" thickBot="1" x14ac:dyDescent="0.3">
      <c r="B27" s="9" t="s">
        <v>40</v>
      </c>
      <c r="C27" s="46" t="s">
        <v>77</v>
      </c>
      <c r="D27" s="47"/>
      <c r="E27" s="47"/>
      <c r="F27" s="47"/>
      <c r="G27" s="48"/>
    </row>
    <row r="28" spans="2:7" ht="26.25" thickBot="1" x14ac:dyDescent="0.3">
      <c r="B28" s="9" t="s">
        <v>41</v>
      </c>
      <c r="C28" s="12">
        <v>45169</v>
      </c>
      <c r="D28" s="10" t="s">
        <v>42</v>
      </c>
      <c r="E28" s="46" t="s">
        <v>54</v>
      </c>
      <c r="F28" s="47"/>
      <c r="G28" s="48"/>
    </row>
    <row r="29" spans="2:7" ht="26.25" thickBot="1" x14ac:dyDescent="0.3">
      <c r="B29" s="9" t="s">
        <v>43</v>
      </c>
      <c r="C29" s="12">
        <v>45392</v>
      </c>
      <c r="D29" s="10" t="s">
        <v>42</v>
      </c>
      <c r="E29" s="46" t="s">
        <v>54</v>
      </c>
      <c r="F29" s="47"/>
      <c r="G29" s="48"/>
    </row>
    <row r="30" spans="2:7" ht="15.75" thickBot="1" x14ac:dyDescent="0.3">
      <c r="B30" s="52" t="s">
        <v>98</v>
      </c>
      <c r="C30" s="53"/>
      <c r="D30" s="53"/>
      <c r="E30" s="53"/>
      <c r="F30" s="53"/>
      <c r="G30" s="54"/>
    </row>
    <row r="31" spans="2:7" ht="15.75" thickBot="1" x14ac:dyDescent="0.3">
      <c r="B31" s="59" t="s">
        <v>44</v>
      </c>
      <c r="C31" s="8" t="s">
        <v>15</v>
      </c>
      <c r="D31" s="8" t="s">
        <v>16</v>
      </c>
      <c r="E31" s="8" t="s">
        <v>17</v>
      </c>
      <c r="F31" s="8" t="s">
        <v>18</v>
      </c>
      <c r="G31" s="8" t="s">
        <v>19</v>
      </c>
    </row>
    <row r="32" spans="2:7" ht="15.75" thickBot="1" x14ac:dyDescent="0.3">
      <c r="B32" s="60"/>
      <c r="C32" s="6">
        <v>15</v>
      </c>
      <c r="D32" s="7"/>
      <c r="E32" s="7"/>
      <c r="F32" s="7"/>
      <c r="G32" s="7"/>
    </row>
    <row r="33" spans="2:8" x14ac:dyDescent="0.25">
      <c r="B33" s="81" t="s">
        <v>87</v>
      </c>
      <c r="C33" s="81"/>
      <c r="D33" s="81"/>
      <c r="E33" s="81"/>
      <c r="F33" s="81"/>
      <c r="G33" s="81"/>
    </row>
    <row r="34" spans="2:8" ht="15" customHeight="1" x14ac:dyDescent="0.25">
      <c r="B34" s="81"/>
      <c r="C34" s="81"/>
      <c r="D34" s="81"/>
      <c r="E34" s="81"/>
      <c r="F34" s="81"/>
      <c r="G34" s="81"/>
      <c r="H34" s="25"/>
    </row>
  </sheetData>
  <mergeCells count="18">
    <mergeCell ref="B2:G2"/>
    <mergeCell ref="B24:G24"/>
    <mergeCell ref="B26:G26"/>
    <mergeCell ref="C27:G27"/>
    <mergeCell ref="C11:G11"/>
    <mergeCell ref="E28:G28"/>
    <mergeCell ref="E29:G29"/>
    <mergeCell ref="B30:G30"/>
    <mergeCell ref="B31:B32"/>
    <mergeCell ref="B12:B13"/>
    <mergeCell ref="C20:G20"/>
    <mergeCell ref="C21:G21"/>
    <mergeCell ref="B33:G34"/>
    <mergeCell ref="B4:G4"/>
    <mergeCell ref="B5:G5"/>
    <mergeCell ref="C7:G7"/>
    <mergeCell ref="E8:G8"/>
    <mergeCell ref="C9:G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3:G34"/>
  <sheetViews>
    <sheetView workbookViewId="0">
      <selection activeCell="J7" sqref="J7"/>
    </sheetView>
  </sheetViews>
  <sheetFormatPr baseColWidth="10" defaultRowHeight="15" x14ac:dyDescent="0.25"/>
  <cols>
    <col min="1" max="1" width="18.85546875" bestFit="1" customWidth="1"/>
    <col min="2" max="2" width="14.42578125" bestFit="1" customWidth="1"/>
    <col min="4" max="4" width="12.85546875" bestFit="1" customWidth="1"/>
    <col min="6" max="6" width="12.85546875" bestFit="1" customWidth="1"/>
    <col min="8" max="8" width="12.85546875" bestFit="1" customWidth="1"/>
    <col min="10" max="10" width="12.85546875" bestFit="1" customWidth="1"/>
    <col min="12" max="12" width="12.85546875" bestFit="1" customWidth="1"/>
    <col min="14" max="14" width="12.85546875" customWidth="1"/>
    <col min="16" max="16" width="12.85546875" bestFit="1" customWidth="1"/>
  </cols>
  <sheetData>
    <row r="3" spans="2:7" ht="15.75" x14ac:dyDescent="0.25">
      <c r="B3" s="794" t="s">
        <v>99</v>
      </c>
      <c r="C3" s="794"/>
      <c r="D3" s="794"/>
      <c r="E3" s="794"/>
      <c r="F3" s="794"/>
      <c r="G3" s="794"/>
    </row>
    <row r="4" spans="2:7" x14ac:dyDescent="0.25">
      <c r="B4" s="42"/>
      <c r="C4" s="42"/>
      <c r="D4" s="42"/>
      <c r="E4" s="42"/>
      <c r="F4" s="42"/>
      <c r="G4" s="42"/>
    </row>
    <row r="5" spans="2:7" x14ac:dyDescent="0.25">
      <c r="B5" s="43" t="s">
        <v>0</v>
      </c>
      <c r="C5" s="43"/>
      <c r="D5" s="43"/>
      <c r="E5" s="43"/>
      <c r="F5" s="43"/>
      <c r="G5" s="43"/>
    </row>
    <row r="6" spans="2:7" x14ac:dyDescent="0.25">
      <c r="B6" s="55" t="s">
        <v>1</v>
      </c>
      <c r="C6" s="55"/>
      <c r="D6" s="55"/>
      <c r="E6" s="55"/>
      <c r="F6" s="55"/>
      <c r="G6" s="55"/>
    </row>
    <row r="7" spans="2:7" ht="15.75" thickBot="1" x14ac:dyDescent="0.3">
      <c r="B7" s="1"/>
      <c r="C7" s="1"/>
      <c r="D7" s="1"/>
      <c r="E7" s="1"/>
      <c r="F7" s="1"/>
      <c r="G7" s="1"/>
    </row>
    <row r="8" spans="2:7" ht="15.75" thickBot="1" x14ac:dyDescent="0.3">
      <c r="B8" s="2" t="s">
        <v>2</v>
      </c>
      <c r="C8" s="56" t="s">
        <v>83</v>
      </c>
      <c r="D8" s="57"/>
      <c r="E8" s="57"/>
      <c r="F8" s="57"/>
      <c r="G8" s="58"/>
    </row>
    <row r="9" spans="2:7" ht="25.5" customHeight="1" thickBot="1" x14ac:dyDescent="0.3">
      <c r="B9" s="3" t="s">
        <v>3</v>
      </c>
      <c r="C9" s="4" t="s">
        <v>4</v>
      </c>
      <c r="D9" s="5" t="s">
        <v>5</v>
      </c>
      <c r="E9" s="46" t="s">
        <v>64</v>
      </c>
      <c r="F9" s="47"/>
      <c r="G9" s="48"/>
    </row>
    <row r="10" spans="2:7" ht="25.5" customHeight="1" thickBot="1" x14ac:dyDescent="0.3">
      <c r="B10" s="3" t="s">
        <v>6</v>
      </c>
      <c r="C10" s="46" t="s">
        <v>92</v>
      </c>
      <c r="D10" s="47"/>
      <c r="E10" s="47"/>
      <c r="F10" s="47"/>
      <c r="G10" s="48"/>
    </row>
    <row r="11" spans="2:7" ht="15.75" thickBot="1" x14ac:dyDescent="0.3">
      <c r="B11" s="3" t="s">
        <v>7</v>
      </c>
      <c r="C11" s="6" t="s">
        <v>8</v>
      </c>
      <c r="D11" s="5" t="s">
        <v>9</v>
      </c>
      <c r="E11" s="7" t="s">
        <v>70</v>
      </c>
      <c r="F11" s="5" t="s">
        <v>11</v>
      </c>
      <c r="G11" s="7" t="s">
        <v>12</v>
      </c>
    </row>
    <row r="12" spans="2:7" ht="25.5" customHeight="1" thickBot="1" x14ac:dyDescent="0.3">
      <c r="B12" s="3" t="s">
        <v>13</v>
      </c>
      <c r="C12" s="46" t="s">
        <v>84</v>
      </c>
      <c r="D12" s="47"/>
      <c r="E12" s="47"/>
      <c r="F12" s="47"/>
      <c r="G12" s="48"/>
    </row>
    <row r="13" spans="2:7" ht="15.75" thickBot="1" x14ac:dyDescent="0.3">
      <c r="B13" s="44" t="s">
        <v>14</v>
      </c>
      <c r="C13" s="8" t="s">
        <v>15</v>
      </c>
      <c r="D13" s="8" t="s">
        <v>16</v>
      </c>
      <c r="E13" s="8" t="s">
        <v>17</v>
      </c>
      <c r="F13" s="8" t="s">
        <v>18</v>
      </c>
      <c r="G13" s="8" t="s">
        <v>19</v>
      </c>
    </row>
    <row r="14" spans="2:7" ht="15.75" thickBot="1" x14ac:dyDescent="0.3">
      <c r="B14" s="45"/>
      <c r="C14" s="7">
        <v>95</v>
      </c>
      <c r="D14" s="7">
        <v>93</v>
      </c>
      <c r="E14" s="7">
        <v>93</v>
      </c>
      <c r="F14" s="7">
        <v>93</v>
      </c>
      <c r="G14" s="7">
        <v>93</v>
      </c>
    </row>
    <row r="15" spans="2:7" ht="15.75" thickBot="1" x14ac:dyDescent="0.3">
      <c r="B15" s="3" t="s">
        <v>95</v>
      </c>
      <c r="C15" s="7">
        <v>90</v>
      </c>
      <c r="D15" s="7">
        <v>90</v>
      </c>
      <c r="E15" s="7">
        <v>90</v>
      </c>
      <c r="F15" s="7">
        <v>91</v>
      </c>
      <c r="G15" s="7">
        <v>91</v>
      </c>
    </row>
    <row r="16" spans="2:7" ht="15.75" thickBot="1" x14ac:dyDescent="0.3">
      <c r="B16" s="3" t="s">
        <v>94</v>
      </c>
      <c r="C16" s="6">
        <v>80</v>
      </c>
      <c r="D16" s="7">
        <v>85</v>
      </c>
      <c r="E16" s="7">
        <v>87</v>
      </c>
      <c r="F16" s="7">
        <v>90</v>
      </c>
      <c r="G16" s="7">
        <v>90</v>
      </c>
    </row>
    <row r="17" spans="2:7" ht="15.75" thickBot="1" x14ac:dyDescent="0.3">
      <c r="B17" s="3" t="s">
        <v>93</v>
      </c>
      <c r="C17" s="7">
        <v>91</v>
      </c>
      <c r="D17" s="7">
        <v>92</v>
      </c>
      <c r="E17" s="7">
        <v>90</v>
      </c>
      <c r="F17" s="7">
        <v>90</v>
      </c>
      <c r="G17" s="7">
        <v>90</v>
      </c>
    </row>
    <row r="18" spans="2:7" ht="15.75" thickBot="1" x14ac:dyDescent="0.3">
      <c r="B18" s="3" t="s">
        <v>20</v>
      </c>
      <c r="C18" s="6">
        <v>91</v>
      </c>
      <c r="D18" s="7">
        <v>92</v>
      </c>
      <c r="E18" s="7">
        <v>93</v>
      </c>
      <c r="F18" s="7">
        <v>93</v>
      </c>
      <c r="G18" s="7">
        <v>93</v>
      </c>
    </row>
    <row r="19" spans="2:7" ht="15.75" thickBot="1" x14ac:dyDescent="0.3">
      <c r="B19" s="3" t="s">
        <v>21</v>
      </c>
      <c r="C19" s="6">
        <v>81</v>
      </c>
      <c r="D19" s="7">
        <v>80</v>
      </c>
      <c r="E19" s="7">
        <v>80</v>
      </c>
      <c r="F19" s="7">
        <v>80</v>
      </c>
      <c r="G19" s="7">
        <v>80</v>
      </c>
    </row>
    <row r="20" spans="2:7" ht="26.25" thickBot="1" x14ac:dyDescent="0.3">
      <c r="B20" s="9" t="s">
        <v>22</v>
      </c>
      <c r="C20" s="6" t="s">
        <v>23</v>
      </c>
      <c r="D20" s="10" t="s">
        <v>24</v>
      </c>
      <c r="E20" s="6" t="s">
        <v>72</v>
      </c>
      <c r="F20" s="10" t="s">
        <v>26</v>
      </c>
      <c r="G20" s="6" t="s">
        <v>27</v>
      </c>
    </row>
    <row r="21" spans="2:7" ht="15.75" thickBot="1" x14ac:dyDescent="0.3">
      <c r="B21" s="9" t="s">
        <v>28</v>
      </c>
      <c r="C21" s="49" t="s">
        <v>29</v>
      </c>
      <c r="D21" s="50"/>
      <c r="E21" s="50"/>
      <c r="F21" s="50"/>
      <c r="G21" s="51"/>
    </row>
    <row r="22" spans="2:7" ht="26.25" thickBot="1" x14ac:dyDescent="0.3">
      <c r="B22" s="9" t="s">
        <v>30</v>
      </c>
      <c r="C22" s="46" t="s">
        <v>85</v>
      </c>
      <c r="D22" s="47"/>
      <c r="E22" s="47"/>
      <c r="F22" s="47"/>
      <c r="G22" s="48"/>
    </row>
    <row r="23" spans="2:7" ht="39" thickBot="1" x14ac:dyDescent="0.3">
      <c r="B23" s="9" t="s">
        <v>31</v>
      </c>
      <c r="C23" s="11" t="s">
        <v>86</v>
      </c>
      <c r="D23" s="10" t="s">
        <v>24</v>
      </c>
      <c r="E23" s="6" t="s">
        <v>75</v>
      </c>
      <c r="F23" s="10" t="s">
        <v>32</v>
      </c>
      <c r="G23" s="6" t="s">
        <v>51</v>
      </c>
    </row>
    <row r="24" spans="2:7" ht="26.25" thickBot="1" x14ac:dyDescent="0.3">
      <c r="B24" s="9" t="s">
        <v>33</v>
      </c>
      <c r="C24" s="11" t="s">
        <v>82</v>
      </c>
      <c r="D24" s="10" t="s">
        <v>24</v>
      </c>
      <c r="E24" s="6" t="s">
        <v>75</v>
      </c>
      <c r="F24" s="10" t="s">
        <v>32</v>
      </c>
      <c r="G24" s="6" t="s">
        <v>51</v>
      </c>
    </row>
    <row r="25" spans="2:7" ht="15.75" thickBot="1" x14ac:dyDescent="0.3">
      <c r="B25" s="52" t="s">
        <v>34</v>
      </c>
      <c r="C25" s="53"/>
      <c r="D25" s="53"/>
      <c r="E25" s="53"/>
      <c r="F25" s="53"/>
      <c r="G25" s="54"/>
    </row>
    <row r="26" spans="2:7" ht="15.75" thickBot="1" x14ac:dyDescent="0.3">
      <c r="B26" s="9" t="s">
        <v>35</v>
      </c>
      <c r="C26" s="7">
        <f>+-10%</f>
        <v>-0.1</v>
      </c>
      <c r="D26" s="10" t="s">
        <v>36</v>
      </c>
      <c r="E26" s="7">
        <f>+-20%</f>
        <v>-0.2</v>
      </c>
      <c r="F26" s="10" t="s">
        <v>37</v>
      </c>
      <c r="G26" s="7" t="s">
        <v>38</v>
      </c>
    </row>
    <row r="27" spans="2:7" ht="15.75" thickBot="1" x14ac:dyDescent="0.3">
      <c r="B27" s="52" t="s">
        <v>39</v>
      </c>
      <c r="C27" s="53"/>
      <c r="D27" s="53"/>
      <c r="E27" s="53"/>
      <c r="F27" s="53"/>
      <c r="G27" s="54"/>
    </row>
    <row r="28" spans="2:7" ht="15.75" thickBot="1" x14ac:dyDescent="0.3">
      <c r="B28" s="9" t="s">
        <v>40</v>
      </c>
      <c r="C28" s="46" t="s">
        <v>77</v>
      </c>
      <c r="D28" s="47"/>
      <c r="E28" s="47"/>
      <c r="F28" s="47"/>
      <c r="G28" s="48"/>
    </row>
    <row r="29" spans="2:7" ht="26.25" thickBot="1" x14ac:dyDescent="0.3">
      <c r="B29" s="9" t="s">
        <v>41</v>
      </c>
      <c r="C29" s="12">
        <v>45169</v>
      </c>
      <c r="D29" s="10" t="s">
        <v>42</v>
      </c>
      <c r="E29" s="46" t="s">
        <v>54</v>
      </c>
      <c r="F29" s="47"/>
      <c r="G29" s="48"/>
    </row>
    <row r="30" spans="2:7" ht="26.25" thickBot="1" x14ac:dyDescent="0.3">
      <c r="B30" s="9" t="s">
        <v>43</v>
      </c>
      <c r="C30" s="12">
        <v>45392</v>
      </c>
      <c r="D30" s="10" t="s">
        <v>42</v>
      </c>
      <c r="E30" s="46" t="s">
        <v>54</v>
      </c>
      <c r="F30" s="47"/>
      <c r="G30" s="48"/>
    </row>
    <row r="31" spans="2:7" ht="15.75" thickBot="1" x14ac:dyDescent="0.3">
      <c r="B31" s="52" t="s">
        <v>98</v>
      </c>
      <c r="C31" s="53"/>
      <c r="D31" s="53"/>
      <c r="E31" s="53"/>
      <c r="F31" s="53"/>
      <c r="G31" s="54"/>
    </row>
    <row r="32" spans="2:7" ht="15.75" thickBot="1" x14ac:dyDescent="0.3">
      <c r="B32" s="59" t="s">
        <v>44</v>
      </c>
      <c r="C32" s="8" t="s">
        <v>15</v>
      </c>
      <c r="D32" s="8" t="s">
        <v>16</v>
      </c>
      <c r="E32" s="8" t="s">
        <v>17</v>
      </c>
      <c r="F32" s="8" t="s">
        <v>18</v>
      </c>
      <c r="G32" s="8" t="s">
        <v>19</v>
      </c>
    </row>
    <row r="33" spans="2:7" ht="15.75" thickBot="1" x14ac:dyDescent="0.3">
      <c r="B33" s="60"/>
      <c r="C33" s="6">
        <v>89</v>
      </c>
      <c r="D33" s="7"/>
      <c r="E33" s="7"/>
      <c r="F33" s="13"/>
      <c r="G33" s="13"/>
    </row>
    <row r="34" spans="2:7" x14ac:dyDescent="0.25">
      <c r="B34" s="88" t="s">
        <v>87</v>
      </c>
      <c r="C34" s="88"/>
      <c r="D34" s="88"/>
      <c r="E34" s="88"/>
      <c r="F34" s="88"/>
      <c r="G34" s="88"/>
    </row>
  </sheetData>
  <mergeCells count="19">
    <mergeCell ref="B3:G3"/>
    <mergeCell ref="B34:G34"/>
    <mergeCell ref="B4:G4"/>
    <mergeCell ref="B5:G5"/>
    <mergeCell ref="B6:G6"/>
    <mergeCell ref="C8:G8"/>
    <mergeCell ref="E9:G9"/>
    <mergeCell ref="B25:G25"/>
    <mergeCell ref="C28:G28"/>
    <mergeCell ref="C10:G10"/>
    <mergeCell ref="C12:G12"/>
    <mergeCell ref="B13:B14"/>
    <mergeCell ref="C21:G21"/>
    <mergeCell ref="C22:G22"/>
    <mergeCell ref="B27:G27"/>
    <mergeCell ref="E29:G29"/>
    <mergeCell ref="E30:G30"/>
    <mergeCell ref="B31:G31"/>
    <mergeCell ref="B32:B3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51"/>
  <sheetViews>
    <sheetView topLeftCell="B2" workbookViewId="0">
      <selection activeCell="C7" sqref="C7:E7"/>
    </sheetView>
  </sheetViews>
  <sheetFormatPr baseColWidth="10" defaultRowHeight="15" x14ac:dyDescent="0.25"/>
  <cols>
    <col min="1" max="1" width="3.5703125" hidden="1" customWidth="1"/>
    <col min="2" max="2" width="12" customWidth="1"/>
    <col min="3" max="3" width="18.85546875" customWidth="1"/>
    <col min="4" max="4" width="19.42578125" customWidth="1"/>
    <col min="5" max="5" width="8.85546875" customWidth="1"/>
    <col min="9" max="9" width="9" customWidth="1"/>
    <col min="10" max="10" width="8.28515625" bestFit="1" customWidth="1"/>
    <col min="11" max="11" width="9.5703125" bestFit="1" customWidth="1"/>
    <col min="12" max="12" width="10.28515625" customWidth="1"/>
    <col min="13" max="13" width="9.85546875" customWidth="1"/>
    <col min="14" max="14" width="6.5703125" customWidth="1"/>
    <col min="15" max="15" width="6.28515625" customWidth="1"/>
    <col min="16" max="19" width="8.5703125" customWidth="1"/>
    <col min="20" max="21" width="7.28515625" customWidth="1"/>
    <col min="22" max="22" width="7.42578125" customWidth="1"/>
    <col min="23" max="23" width="8.28515625" customWidth="1"/>
    <col min="24" max="24" width="1.5703125" customWidth="1"/>
    <col min="25" max="25" width="6.140625" hidden="1" customWidth="1"/>
    <col min="26" max="26" width="11.7109375" hidden="1" customWidth="1"/>
    <col min="27" max="27" width="7.85546875" hidden="1" customWidth="1"/>
    <col min="28" max="28" width="9.140625" hidden="1" customWidth="1"/>
    <col min="29" max="29" width="7.140625" hidden="1" customWidth="1"/>
    <col min="30" max="30" width="7.28515625" hidden="1" customWidth="1"/>
    <col min="31" max="31" width="10.28515625" hidden="1" customWidth="1"/>
    <col min="32" max="32" width="10.5703125" hidden="1" customWidth="1"/>
    <col min="33" max="42" width="8.140625" hidden="1" customWidth="1"/>
    <col min="43" max="43" width="8.28515625" hidden="1" customWidth="1"/>
    <col min="44" max="44" width="6" hidden="1" customWidth="1"/>
    <col min="45" max="45" width="8.140625" hidden="1" customWidth="1"/>
    <col min="46" max="55" width="11.42578125" hidden="1" customWidth="1"/>
    <col min="56" max="64" width="9.7109375" hidden="1" customWidth="1"/>
    <col min="65" max="73" width="11.42578125" hidden="1" customWidth="1"/>
  </cols>
  <sheetData>
    <row r="1" spans="2:65" hidden="1" x14ac:dyDescent="0.25">
      <c r="B1">
        <v>1</v>
      </c>
      <c r="C1">
        <v>2</v>
      </c>
      <c r="D1">
        <v>3</v>
      </c>
      <c r="E1">
        <v>4</v>
      </c>
      <c r="F1">
        <v>5</v>
      </c>
      <c r="G1">
        <v>6</v>
      </c>
      <c r="H1">
        <v>7</v>
      </c>
      <c r="I1">
        <v>8</v>
      </c>
      <c r="J1">
        <v>9</v>
      </c>
      <c r="K1">
        <v>10</v>
      </c>
      <c r="N1">
        <v>11</v>
      </c>
      <c r="P1">
        <v>12</v>
      </c>
      <c r="Q1">
        <v>13</v>
      </c>
      <c r="R1">
        <v>14</v>
      </c>
      <c r="S1">
        <v>15</v>
      </c>
      <c r="T1">
        <v>16</v>
      </c>
      <c r="U1">
        <v>17</v>
      </c>
      <c r="W1">
        <v>18</v>
      </c>
    </row>
    <row r="2" spans="2:65" ht="23.25" x14ac:dyDescent="0.35">
      <c r="G2" s="89" t="s">
        <v>99</v>
      </c>
    </row>
    <row r="3" spans="2:65" ht="19.5" thickBot="1" x14ac:dyDescent="0.35">
      <c r="B3" s="90" t="s">
        <v>100</v>
      </c>
      <c r="C3" s="90"/>
      <c r="D3" s="90"/>
      <c r="E3" s="90"/>
      <c r="F3" s="90"/>
      <c r="G3" s="90"/>
      <c r="H3" s="90"/>
      <c r="I3" s="90"/>
      <c r="J3" s="90"/>
      <c r="K3" s="90"/>
      <c r="L3" s="90"/>
      <c r="M3" s="90"/>
      <c r="N3" s="90"/>
      <c r="O3" s="90"/>
      <c r="P3" s="90"/>
      <c r="Q3" s="90"/>
      <c r="R3" s="90"/>
      <c r="S3" s="90"/>
      <c r="T3" s="90"/>
      <c r="U3" s="90"/>
      <c r="V3" s="90"/>
      <c r="W3" s="90"/>
    </row>
    <row r="4" spans="2:65" ht="42" customHeight="1" thickBot="1" x14ac:dyDescent="0.3">
      <c r="B4" s="91" t="s">
        <v>101</v>
      </c>
      <c r="C4" s="92" t="s">
        <v>102</v>
      </c>
      <c r="D4" s="93"/>
      <c r="E4" s="91" t="s">
        <v>103</v>
      </c>
      <c r="F4" s="92" t="s">
        <v>104</v>
      </c>
      <c r="G4" s="93"/>
      <c r="H4" s="91" t="s">
        <v>105</v>
      </c>
      <c r="I4" s="94" t="s">
        <v>106</v>
      </c>
      <c r="J4" s="95"/>
      <c r="K4" s="95"/>
      <c r="L4" s="95"/>
      <c r="M4" s="95"/>
      <c r="N4" s="95"/>
      <c r="O4" s="96"/>
      <c r="P4" s="97" t="s">
        <v>107</v>
      </c>
      <c r="Q4" s="97"/>
      <c r="R4" s="97"/>
      <c r="S4" s="97"/>
      <c r="T4" s="98" t="s">
        <v>108</v>
      </c>
      <c r="U4" s="99"/>
      <c r="V4" s="99"/>
      <c r="W4" s="100"/>
      <c r="AC4">
        <f>3.2*AB16</f>
        <v>63.088639999999998</v>
      </c>
    </row>
    <row r="5" spans="2:65" ht="15.75" thickBot="1" x14ac:dyDescent="0.3">
      <c r="B5" s="101" t="s">
        <v>109</v>
      </c>
      <c r="C5" s="101"/>
      <c r="D5" s="101"/>
      <c r="E5" s="101"/>
      <c r="F5" s="101"/>
      <c r="G5" s="101"/>
      <c r="H5" s="101"/>
      <c r="I5" s="101"/>
      <c r="J5" s="101"/>
      <c r="K5" s="101"/>
      <c r="L5" s="101"/>
      <c r="M5" s="101"/>
      <c r="N5" s="101"/>
      <c r="O5" s="101"/>
      <c r="P5" s="101"/>
      <c r="Q5" s="101"/>
      <c r="R5" s="101"/>
      <c r="S5" s="101"/>
      <c r="T5" s="101"/>
      <c r="U5" s="101"/>
      <c r="V5" s="101"/>
      <c r="W5" s="101"/>
      <c r="AC5">
        <f>1.8*AB19</f>
        <v>35.487360000000002</v>
      </c>
    </row>
    <row r="6" spans="2:65" ht="15.75" thickBot="1" x14ac:dyDescent="0.3">
      <c r="B6" s="102" t="s">
        <v>110</v>
      </c>
      <c r="C6" s="102"/>
      <c r="D6" s="102"/>
      <c r="E6" s="102"/>
      <c r="F6" s="103" t="s">
        <v>111</v>
      </c>
      <c r="G6" s="103"/>
      <c r="H6" s="103"/>
      <c r="I6" s="103"/>
      <c r="J6" s="104" t="s">
        <v>112</v>
      </c>
      <c r="K6" s="105"/>
      <c r="L6" s="105"/>
      <c r="M6" s="105"/>
      <c r="N6" s="105"/>
      <c r="O6" s="105"/>
      <c r="P6" s="105"/>
      <c r="Q6" s="105"/>
      <c r="R6" s="105"/>
      <c r="S6" s="105"/>
      <c r="T6" s="106"/>
      <c r="U6" s="104" t="s">
        <v>113</v>
      </c>
      <c r="V6" s="105"/>
      <c r="W6" s="106"/>
    </row>
    <row r="7" spans="2:65" ht="18" customHeight="1" thickBot="1" x14ac:dyDescent="0.3">
      <c r="B7" s="107" t="s">
        <v>114</v>
      </c>
      <c r="C7" s="108" t="s">
        <v>115</v>
      </c>
      <c r="D7" s="109"/>
      <c r="E7" s="110"/>
      <c r="F7" s="94" t="s">
        <v>116</v>
      </c>
      <c r="G7" s="95"/>
      <c r="H7" s="95"/>
      <c r="I7" s="96"/>
      <c r="J7" s="111" t="s">
        <v>5</v>
      </c>
      <c r="K7" s="94" t="s">
        <v>117</v>
      </c>
      <c r="L7" s="95"/>
      <c r="M7" s="95"/>
      <c r="N7" s="95"/>
      <c r="O7" s="95"/>
      <c r="P7" s="95"/>
      <c r="Q7" s="95"/>
      <c r="R7" s="95"/>
      <c r="S7" s="95"/>
      <c r="T7" s="96"/>
      <c r="U7" s="112" t="s">
        <v>118</v>
      </c>
      <c r="V7" s="113"/>
      <c r="W7" s="114"/>
    </row>
    <row r="8" spans="2:65" ht="25.5" customHeight="1" thickBot="1" x14ac:dyDescent="0.3">
      <c r="B8" s="107" t="s">
        <v>119</v>
      </c>
      <c r="C8" s="92" t="s">
        <v>120</v>
      </c>
      <c r="D8" s="115"/>
      <c r="E8" s="93"/>
      <c r="F8" s="94" t="s">
        <v>121</v>
      </c>
      <c r="G8" s="95"/>
      <c r="H8" s="95"/>
      <c r="I8" s="96"/>
      <c r="J8" s="111" t="s">
        <v>6</v>
      </c>
      <c r="K8" s="92" t="s">
        <v>122</v>
      </c>
      <c r="L8" s="115"/>
      <c r="M8" s="115"/>
      <c r="N8" s="115"/>
      <c r="O8" s="115"/>
      <c r="P8" s="115"/>
      <c r="Q8" s="115"/>
      <c r="R8" s="115"/>
      <c r="S8" s="115"/>
      <c r="T8" s="93"/>
      <c r="U8" s="116"/>
      <c r="V8" s="117"/>
      <c r="W8" s="118"/>
      <c r="AQ8">
        <f>69-32</f>
        <v>37</v>
      </c>
      <c r="AR8">
        <f>+AQ8-18</f>
        <v>19</v>
      </c>
    </row>
    <row r="9" spans="2:65" ht="50.25" customHeight="1" thickBot="1" x14ac:dyDescent="0.3">
      <c r="B9" s="111" t="s">
        <v>6</v>
      </c>
      <c r="C9" s="92" t="s">
        <v>123</v>
      </c>
      <c r="D9" s="115"/>
      <c r="E9" s="93"/>
      <c r="F9" s="92" t="s">
        <v>124</v>
      </c>
      <c r="G9" s="115"/>
      <c r="H9" s="115"/>
      <c r="I9" s="93"/>
      <c r="J9" s="111" t="s">
        <v>125</v>
      </c>
      <c r="K9" s="108" t="s">
        <v>126</v>
      </c>
      <c r="L9" s="109"/>
      <c r="M9" s="109"/>
      <c r="N9" s="109"/>
      <c r="O9" s="109"/>
      <c r="P9" s="109"/>
      <c r="Q9" s="109"/>
      <c r="R9" s="109"/>
      <c r="S9" s="109"/>
      <c r="T9" s="110"/>
      <c r="U9" s="119" t="s">
        <v>127</v>
      </c>
      <c r="V9" s="120"/>
      <c r="W9" s="121"/>
      <c r="Z9" s="122" t="s">
        <v>128</v>
      </c>
      <c r="AA9" s="122"/>
      <c r="AB9" s="122"/>
      <c r="AC9" s="122"/>
      <c r="AD9" s="122"/>
      <c r="AF9" s="123">
        <v>2085243</v>
      </c>
      <c r="AG9" s="123" t="s">
        <v>129</v>
      </c>
      <c r="AH9" s="124"/>
      <c r="AI9" s="124"/>
      <c r="AJ9" s="124"/>
      <c r="AK9" s="124"/>
      <c r="AL9" s="124"/>
      <c r="AM9" s="124"/>
      <c r="AN9" s="124"/>
      <c r="AO9" s="124"/>
      <c r="AP9" s="124"/>
      <c r="AQ9" s="124"/>
      <c r="AR9" s="124"/>
      <c r="AS9" s="124"/>
      <c r="BJ9">
        <f>32+24+1+4</f>
        <v>61</v>
      </c>
      <c r="BM9">
        <f>32+47</f>
        <v>79</v>
      </c>
    </row>
    <row r="10" spans="2:65" ht="15.75" thickBot="1" x14ac:dyDescent="0.3">
      <c r="B10" s="104" t="s">
        <v>130</v>
      </c>
      <c r="C10" s="105"/>
      <c r="D10" s="105"/>
      <c r="E10" s="105"/>
      <c r="F10" s="105"/>
      <c r="G10" s="105"/>
      <c r="H10" s="105"/>
      <c r="I10" s="105"/>
      <c r="J10" s="105"/>
      <c r="K10" s="105"/>
      <c r="L10" s="105"/>
      <c r="M10" s="106"/>
      <c r="N10" s="104" t="s">
        <v>131</v>
      </c>
      <c r="O10" s="105"/>
      <c r="P10" s="105"/>
      <c r="Q10" s="105"/>
      <c r="R10" s="105"/>
      <c r="S10" s="105"/>
      <c r="T10" s="105"/>
      <c r="U10" s="105"/>
      <c r="V10" s="105"/>
      <c r="W10" s="106"/>
    </row>
    <row r="11" spans="2:65" ht="15.75" thickBot="1" x14ac:dyDescent="0.3">
      <c r="B11" s="125" t="s">
        <v>132</v>
      </c>
      <c r="C11" s="126" t="s">
        <v>133</v>
      </c>
      <c r="D11" s="127"/>
      <c r="E11" s="125" t="s">
        <v>134</v>
      </c>
      <c r="F11" s="126" t="s">
        <v>135</v>
      </c>
      <c r="G11" s="127"/>
      <c r="H11" s="125" t="s">
        <v>136</v>
      </c>
      <c r="I11" s="128" t="s">
        <v>137</v>
      </c>
      <c r="J11" s="129"/>
      <c r="K11" s="129"/>
      <c r="L11" s="129"/>
      <c r="M11" s="130"/>
      <c r="N11" s="131" t="s">
        <v>138</v>
      </c>
      <c r="O11" s="132"/>
      <c r="P11" s="126" t="s">
        <v>139</v>
      </c>
      <c r="Q11" s="133"/>
      <c r="R11" s="127"/>
      <c r="S11" s="125" t="s">
        <v>140</v>
      </c>
      <c r="T11" s="126" t="s">
        <v>141</v>
      </c>
      <c r="U11" s="133"/>
      <c r="V11" s="133"/>
      <c r="W11" s="127"/>
    </row>
    <row r="12" spans="2:65" ht="15.75" thickBot="1" x14ac:dyDescent="0.3">
      <c r="B12" s="134" t="s">
        <v>142</v>
      </c>
      <c r="C12" s="135"/>
      <c r="D12" s="135"/>
      <c r="E12" s="135"/>
      <c r="F12" s="135"/>
      <c r="G12" s="135"/>
      <c r="H12" s="135"/>
      <c r="I12" s="135"/>
      <c r="J12" s="135"/>
      <c r="K12" s="135"/>
      <c r="L12" s="135"/>
      <c r="M12" s="136"/>
      <c r="N12" s="137" t="s">
        <v>143</v>
      </c>
      <c r="O12" s="138"/>
      <c r="P12" s="139" t="s">
        <v>144</v>
      </c>
      <c r="Q12" s="140"/>
      <c r="R12" s="140"/>
      <c r="S12" s="140"/>
      <c r="T12" s="103" t="s">
        <v>145</v>
      </c>
      <c r="U12" s="103"/>
      <c r="V12" s="104" t="s">
        <v>146</v>
      </c>
      <c r="W12" s="106"/>
      <c r="Y12" s="16" t="s">
        <v>147</v>
      </c>
      <c r="Z12" s="16" t="s">
        <v>148</v>
      </c>
      <c r="AA12" s="16"/>
      <c r="AB12" s="16"/>
      <c r="AC12" s="16"/>
      <c r="AD12" s="16"/>
    </row>
    <row r="13" spans="2:65" ht="18.75" customHeight="1" thickBot="1" x14ac:dyDescent="0.3">
      <c r="B13" s="141" t="s">
        <v>3</v>
      </c>
      <c r="C13" s="141" t="s">
        <v>6</v>
      </c>
      <c r="D13" s="141" t="s">
        <v>149</v>
      </c>
      <c r="E13" s="142" t="s">
        <v>150</v>
      </c>
      <c r="F13" s="143"/>
      <c r="G13" s="142" t="s">
        <v>151</v>
      </c>
      <c r="H13" s="143"/>
      <c r="I13" s="141" t="s">
        <v>152</v>
      </c>
      <c r="J13" s="141" t="s">
        <v>153</v>
      </c>
      <c r="K13" s="141" t="s">
        <v>9</v>
      </c>
      <c r="L13" s="141" t="s">
        <v>11</v>
      </c>
      <c r="M13" s="141" t="s">
        <v>154</v>
      </c>
      <c r="N13" s="144"/>
      <c r="O13" s="145"/>
      <c r="P13" s="146"/>
      <c r="Q13" s="147"/>
      <c r="R13" s="147"/>
      <c r="S13" s="147"/>
      <c r="T13" s="148" t="s">
        <v>155</v>
      </c>
      <c r="U13" s="149"/>
      <c r="V13" s="150" t="s">
        <v>35</v>
      </c>
      <c r="W13" s="151" t="s">
        <v>156</v>
      </c>
    </row>
    <row r="14" spans="2:65" ht="18.75" customHeight="1" x14ac:dyDescent="0.25">
      <c r="B14" s="152"/>
      <c r="C14" s="152"/>
      <c r="D14" s="152"/>
      <c r="E14" s="153"/>
      <c r="F14" s="154"/>
      <c r="G14" s="153"/>
      <c r="H14" s="154"/>
      <c r="I14" s="152"/>
      <c r="J14" s="152"/>
      <c r="K14" s="152"/>
      <c r="L14" s="152"/>
      <c r="M14" s="152"/>
      <c r="N14" s="155" t="s">
        <v>157</v>
      </c>
      <c r="O14" s="155" t="s">
        <v>158</v>
      </c>
      <c r="P14" s="155" t="s">
        <v>159</v>
      </c>
      <c r="Q14" s="156" t="s">
        <v>160</v>
      </c>
      <c r="R14" s="157" t="s">
        <v>161</v>
      </c>
      <c r="S14" s="155" t="s">
        <v>162</v>
      </c>
      <c r="T14" s="155" t="s">
        <v>163</v>
      </c>
      <c r="U14" s="158" t="s">
        <v>27</v>
      </c>
      <c r="V14" s="159" t="s">
        <v>36</v>
      </c>
      <c r="W14" s="160" t="s">
        <v>164</v>
      </c>
      <c r="AA14" s="161" t="s">
        <v>165</v>
      </c>
      <c r="AB14" s="162"/>
      <c r="AC14" s="162"/>
      <c r="AD14" s="163"/>
      <c r="AE14" s="161" t="s">
        <v>166</v>
      </c>
      <c r="AF14" s="162"/>
      <c r="AG14" s="162"/>
      <c r="AH14" s="163"/>
      <c r="AI14" s="161" t="s">
        <v>167</v>
      </c>
      <c r="AJ14" s="162"/>
      <c r="AK14" s="162"/>
      <c r="AL14" s="163"/>
      <c r="AM14" s="161" t="s">
        <v>168</v>
      </c>
      <c r="AN14" s="162"/>
      <c r="AO14" s="162"/>
      <c r="AP14" s="163"/>
      <c r="AQ14" s="163"/>
      <c r="AR14" s="163"/>
      <c r="AS14" s="163"/>
      <c r="BD14" s="164" t="s">
        <v>169</v>
      </c>
      <c r="BE14" s="164"/>
      <c r="BF14" s="164"/>
      <c r="BG14" s="164"/>
      <c r="BH14" s="16"/>
    </row>
    <row r="15" spans="2:65" ht="15.75" thickBot="1" x14ac:dyDescent="0.3">
      <c r="B15" s="165"/>
      <c r="C15" s="165"/>
      <c r="D15" s="165"/>
      <c r="E15" s="166"/>
      <c r="F15" s="167"/>
      <c r="G15" s="166"/>
      <c r="H15" s="167"/>
      <c r="I15" s="165"/>
      <c r="J15" s="165"/>
      <c r="K15" s="165"/>
      <c r="L15" s="165"/>
      <c r="M15" s="165"/>
      <c r="N15" s="168"/>
      <c r="O15" s="168"/>
      <c r="P15" s="168"/>
      <c r="Q15" s="169"/>
      <c r="R15" s="170"/>
      <c r="S15" s="168"/>
      <c r="T15" s="168"/>
      <c r="U15" s="171"/>
      <c r="V15" s="172" t="s">
        <v>37</v>
      </c>
      <c r="W15" s="173" t="s">
        <v>170</v>
      </c>
      <c r="AA15" s="161"/>
      <c r="AB15" s="162"/>
      <c r="AC15" s="162"/>
      <c r="AD15" s="163"/>
      <c r="AE15" s="161"/>
      <c r="AF15" s="162"/>
      <c r="AG15" s="162"/>
      <c r="AH15" s="163"/>
      <c r="AI15" s="161"/>
      <c r="AJ15" s="162"/>
      <c r="AK15" s="162"/>
      <c r="AL15" s="163"/>
      <c r="AM15" s="161"/>
      <c r="AN15" s="162"/>
      <c r="AO15" s="162"/>
      <c r="AP15" s="163"/>
      <c r="AQ15" s="163"/>
      <c r="AR15" s="163"/>
      <c r="AS15" s="163"/>
      <c r="AU15">
        <v>1</v>
      </c>
      <c r="AV15">
        <v>2</v>
      </c>
      <c r="AW15">
        <v>3</v>
      </c>
      <c r="AX15">
        <v>4</v>
      </c>
      <c r="AY15">
        <v>5</v>
      </c>
      <c r="AZ15">
        <v>6</v>
      </c>
      <c r="BA15">
        <v>7</v>
      </c>
      <c r="BB15">
        <v>8</v>
      </c>
      <c r="BC15">
        <v>9</v>
      </c>
      <c r="BD15" s="16" t="s">
        <v>171</v>
      </c>
      <c r="BE15" s="16" t="s">
        <v>172</v>
      </c>
      <c r="BF15" s="16" t="s">
        <v>173</v>
      </c>
      <c r="BG15" s="16" t="s">
        <v>174</v>
      </c>
      <c r="BH15" s="16" t="s">
        <v>175</v>
      </c>
      <c r="BJ15" s="16" t="s">
        <v>176</v>
      </c>
      <c r="BK15" s="16" t="s">
        <v>177</v>
      </c>
      <c r="BL15" s="16" t="s">
        <v>178</v>
      </c>
      <c r="BM15" s="16" t="s">
        <v>179</v>
      </c>
    </row>
    <row r="16" spans="2:65" ht="24.95" customHeight="1" thickBot="1" x14ac:dyDescent="0.3">
      <c r="B16" s="174" t="s">
        <v>180</v>
      </c>
      <c r="C16" s="141" t="s">
        <v>181</v>
      </c>
      <c r="D16" s="175" t="s">
        <v>182</v>
      </c>
      <c r="E16" s="176" t="s">
        <v>183</v>
      </c>
      <c r="F16" s="177"/>
      <c r="G16" s="142" t="s">
        <v>184</v>
      </c>
      <c r="H16" s="143"/>
      <c r="I16" s="155" t="s">
        <v>185</v>
      </c>
      <c r="J16" s="155" t="s">
        <v>186</v>
      </c>
      <c r="K16" s="155" t="s">
        <v>10</v>
      </c>
      <c r="L16" s="155" t="s">
        <v>12</v>
      </c>
      <c r="M16" s="155" t="s">
        <v>19</v>
      </c>
      <c r="N16" s="111">
        <v>2021</v>
      </c>
      <c r="O16" s="178">
        <v>3.2</v>
      </c>
      <c r="P16" s="178">
        <v>3.2</v>
      </c>
      <c r="Q16" s="179">
        <v>3.2</v>
      </c>
      <c r="R16" s="179">
        <v>3.2</v>
      </c>
      <c r="S16" s="178">
        <v>3.2</v>
      </c>
      <c r="T16" s="180">
        <f>+P17</f>
        <v>64</v>
      </c>
      <c r="U16" s="181">
        <f>+P18</f>
        <v>3.2462262619704596</v>
      </c>
      <c r="V16" s="182" t="s">
        <v>35</v>
      </c>
      <c r="W16" s="183">
        <f>+U16/P16-1</f>
        <v>1.4445706865768626E-2</v>
      </c>
      <c r="Y16">
        <v>2</v>
      </c>
      <c r="Z16">
        <v>17</v>
      </c>
      <c r="AA16" s="184">
        <v>64</v>
      </c>
      <c r="AB16" s="184">
        <f>1971520/100000</f>
        <v>19.715199999999999</v>
      </c>
      <c r="AC16" s="185">
        <f>+AA16/AB16</f>
        <v>3.2462262619704596</v>
      </c>
      <c r="AD16" s="185"/>
      <c r="AE16" s="186"/>
      <c r="AF16" s="186"/>
      <c r="AG16" s="185"/>
      <c r="AH16" s="185"/>
      <c r="AI16" s="185"/>
      <c r="AJ16" s="184"/>
      <c r="AK16" s="185"/>
      <c r="AL16" s="185"/>
      <c r="AM16" s="185"/>
      <c r="AN16" s="184"/>
      <c r="AO16" s="185"/>
      <c r="AP16" s="185"/>
      <c r="AQ16" s="185"/>
      <c r="AR16" s="185"/>
      <c r="AS16" s="185"/>
      <c r="BJ16" s="184">
        <v>24</v>
      </c>
      <c r="BK16" s="184">
        <v>1</v>
      </c>
      <c r="BL16" s="184">
        <v>4</v>
      </c>
      <c r="BM16" s="184">
        <v>18</v>
      </c>
    </row>
    <row r="17" spans="1:65" ht="24.95" customHeight="1" thickBot="1" x14ac:dyDescent="0.3">
      <c r="B17" s="187"/>
      <c r="C17" s="152"/>
      <c r="D17" s="188"/>
      <c r="E17" s="189"/>
      <c r="F17" s="190"/>
      <c r="G17" s="153"/>
      <c r="H17" s="154"/>
      <c r="I17" s="191"/>
      <c r="J17" s="191"/>
      <c r="K17" s="191"/>
      <c r="L17" s="191"/>
      <c r="M17" s="191"/>
      <c r="N17" s="176" t="s">
        <v>187</v>
      </c>
      <c r="O17" s="177"/>
      <c r="P17" s="178">
        <f>+AA16</f>
        <v>64</v>
      </c>
      <c r="Q17" s="179"/>
      <c r="R17" s="179"/>
      <c r="S17" s="178"/>
      <c r="T17" s="180"/>
      <c r="U17" s="181"/>
      <c r="V17" s="182"/>
      <c r="W17" s="183"/>
      <c r="AA17" s="184"/>
      <c r="AB17" s="184"/>
      <c r="AC17" s="185"/>
      <c r="AD17" s="185"/>
      <c r="AE17" s="186"/>
      <c r="AF17" s="186"/>
      <c r="AG17" s="185"/>
      <c r="AH17" s="185"/>
      <c r="AI17" s="185"/>
      <c r="AJ17" s="184"/>
      <c r="AK17" s="185"/>
      <c r="AL17" s="185"/>
      <c r="AM17" s="185"/>
      <c r="AN17" s="184"/>
      <c r="AO17" s="185"/>
      <c r="AP17" s="185"/>
      <c r="AQ17" s="185"/>
      <c r="AR17" s="185"/>
      <c r="AS17" s="185"/>
      <c r="BJ17" s="184"/>
      <c r="BK17" s="184"/>
      <c r="BL17" s="184"/>
      <c r="BM17" s="184"/>
    </row>
    <row r="18" spans="1:65" ht="24.95" customHeight="1" thickBot="1" x14ac:dyDescent="0.3">
      <c r="B18" s="187"/>
      <c r="C18" s="152"/>
      <c r="D18" s="192"/>
      <c r="E18" s="108"/>
      <c r="F18" s="110"/>
      <c r="G18" s="166"/>
      <c r="H18" s="167"/>
      <c r="I18" s="168"/>
      <c r="J18" s="168"/>
      <c r="K18" s="168"/>
      <c r="L18" s="168"/>
      <c r="M18" s="168"/>
      <c r="N18" s="176" t="s">
        <v>188</v>
      </c>
      <c r="O18" s="177"/>
      <c r="P18" s="193">
        <f>+AC16</f>
        <v>3.2462262619704596</v>
      </c>
      <c r="Q18" s="179"/>
      <c r="R18" s="179"/>
      <c r="S18" s="178"/>
      <c r="T18" s="180"/>
      <c r="U18" s="181"/>
      <c r="V18" s="182"/>
      <c r="W18" s="183"/>
      <c r="AA18" s="184"/>
      <c r="AB18" s="184"/>
      <c r="AC18" s="185"/>
      <c r="AD18" s="185"/>
      <c r="AE18" s="186"/>
      <c r="AF18" s="186"/>
      <c r="AG18" s="185"/>
      <c r="AH18" s="185"/>
      <c r="AI18" s="185"/>
      <c r="AJ18" s="184"/>
      <c r="AK18" s="185"/>
      <c r="AL18" s="185"/>
      <c r="AM18" s="185"/>
      <c r="AN18" s="184"/>
      <c r="AO18" s="185"/>
      <c r="AP18" s="185"/>
      <c r="AQ18" s="185"/>
      <c r="AR18" s="185"/>
      <c r="AS18" s="185"/>
      <c r="BJ18" s="184"/>
      <c r="BK18" s="184"/>
      <c r="BL18" s="184"/>
      <c r="BM18" s="184"/>
    </row>
    <row r="19" spans="1:65" ht="24.95" customHeight="1" thickBot="1" x14ac:dyDescent="0.3">
      <c r="B19" s="187"/>
      <c r="C19" s="152"/>
      <c r="D19" s="175" t="s">
        <v>189</v>
      </c>
      <c r="E19" s="176" t="s">
        <v>190</v>
      </c>
      <c r="F19" s="177"/>
      <c r="G19" s="142" t="s">
        <v>191</v>
      </c>
      <c r="H19" s="143"/>
      <c r="I19" s="155" t="s">
        <v>185</v>
      </c>
      <c r="J19" s="155" t="s">
        <v>192</v>
      </c>
      <c r="K19" s="155" t="s">
        <v>10</v>
      </c>
      <c r="L19" s="155" t="s">
        <v>12</v>
      </c>
      <c r="M19" s="155" t="s">
        <v>19</v>
      </c>
      <c r="N19" s="111">
        <v>2021</v>
      </c>
      <c r="O19" s="178">
        <v>1.8</v>
      </c>
      <c r="P19" s="178">
        <v>1.8</v>
      </c>
      <c r="Q19" s="179">
        <v>1.8</v>
      </c>
      <c r="R19" s="179">
        <v>1.8</v>
      </c>
      <c r="S19" s="178">
        <v>1.8</v>
      </c>
      <c r="T19" s="194">
        <f>+P20</f>
        <v>34</v>
      </c>
      <c r="U19" s="195">
        <f>+P21</f>
        <v>1.7245577016718066</v>
      </c>
      <c r="V19" s="182" t="s">
        <v>35</v>
      </c>
      <c r="W19" s="183">
        <f>+U19/P19-1</f>
        <v>-4.1912387960107544E-2</v>
      </c>
      <c r="AA19" s="184">
        <v>34</v>
      </c>
      <c r="AB19" s="184">
        <f>1971520/100000</f>
        <v>19.715199999999999</v>
      </c>
      <c r="AC19" s="185">
        <f>+AA19/AB19</f>
        <v>1.7245577016718066</v>
      </c>
      <c r="AD19" s="185"/>
      <c r="AE19" s="186"/>
      <c r="AF19" s="186"/>
      <c r="AG19" s="185"/>
      <c r="AH19" s="185"/>
      <c r="AI19" s="184"/>
      <c r="AJ19" s="184"/>
      <c r="AK19" s="185"/>
      <c r="AL19" s="185"/>
      <c r="AM19" s="185"/>
      <c r="AN19" s="184"/>
      <c r="AO19" s="185"/>
      <c r="AP19" s="185"/>
      <c r="AQ19" s="185"/>
      <c r="AR19" s="185"/>
      <c r="AS19" s="185"/>
      <c r="AT19">
        <f>SUM(AU19:BH19)</f>
        <v>32</v>
      </c>
      <c r="AU19">
        <v>10</v>
      </c>
      <c r="AV19">
        <v>1</v>
      </c>
      <c r="AW19">
        <v>1</v>
      </c>
      <c r="AX19">
        <v>3</v>
      </c>
      <c r="AY19">
        <v>2</v>
      </c>
      <c r="AZ19">
        <v>3</v>
      </c>
      <c r="BA19">
        <v>1</v>
      </c>
      <c r="BB19">
        <v>2</v>
      </c>
      <c r="BC19">
        <v>3</v>
      </c>
      <c r="BD19">
        <v>2</v>
      </c>
      <c r="BE19">
        <v>1</v>
      </c>
      <c r="BF19">
        <v>1</v>
      </c>
      <c r="BG19">
        <v>1</v>
      </c>
      <c r="BH19">
        <v>1</v>
      </c>
    </row>
    <row r="20" spans="1:65" ht="24.95" customHeight="1" thickBot="1" x14ac:dyDescent="0.3">
      <c r="B20" s="187"/>
      <c r="C20" s="152"/>
      <c r="D20" s="188"/>
      <c r="E20" s="189"/>
      <c r="F20" s="190"/>
      <c r="G20" s="153"/>
      <c r="H20" s="154"/>
      <c r="I20" s="191"/>
      <c r="J20" s="191"/>
      <c r="K20" s="191"/>
      <c r="L20" s="191"/>
      <c r="M20" s="191"/>
      <c r="N20" s="176" t="s">
        <v>187</v>
      </c>
      <c r="O20" s="177"/>
      <c r="P20" s="178">
        <f>+AA19</f>
        <v>34</v>
      </c>
      <c r="Q20" s="179"/>
      <c r="R20" s="179"/>
      <c r="S20" s="178"/>
      <c r="T20" s="196"/>
      <c r="U20" s="197"/>
      <c r="V20" s="198"/>
      <c r="W20" s="199"/>
      <c r="AA20" s="184"/>
      <c r="AB20" s="184"/>
      <c r="AC20" s="185"/>
      <c r="AD20" s="185"/>
      <c r="AE20" s="186"/>
      <c r="AF20" s="186"/>
      <c r="AG20" s="185"/>
      <c r="AH20" s="185"/>
      <c r="AI20" s="184"/>
      <c r="AJ20" s="184"/>
      <c r="AK20" s="185"/>
      <c r="AL20" s="185"/>
      <c r="AM20" s="185"/>
      <c r="AN20" s="184"/>
      <c r="AO20" s="185"/>
      <c r="AP20" s="185"/>
      <c r="AQ20" s="185"/>
      <c r="AR20" s="185"/>
      <c r="AS20" s="185"/>
    </row>
    <row r="21" spans="1:65" ht="24.95" customHeight="1" thickBot="1" x14ac:dyDescent="0.3">
      <c r="B21" s="200"/>
      <c r="C21" s="165"/>
      <c r="D21" s="192"/>
      <c r="E21" s="108"/>
      <c r="F21" s="110"/>
      <c r="G21" s="166"/>
      <c r="H21" s="167"/>
      <c r="I21" s="168"/>
      <c r="J21" s="168"/>
      <c r="K21" s="168"/>
      <c r="L21" s="168"/>
      <c r="M21" s="168"/>
      <c r="N21" s="176" t="s">
        <v>188</v>
      </c>
      <c r="O21" s="177"/>
      <c r="P21" s="193">
        <f>+AC19</f>
        <v>1.7245577016718066</v>
      </c>
      <c r="Q21" s="179"/>
      <c r="R21" s="179"/>
      <c r="S21" s="178"/>
      <c r="T21" s="196"/>
      <c r="U21" s="197"/>
      <c r="V21" s="198"/>
      <c r="W21" s="199"/>
      <c r="AA21" s="184"/>
      <c r="AB21" s="184"/>
      <c r="AC21" s="185"/>
      <c r="AD21" s="185"/>
      <c r="AE21" s="186"/>
      <c r="AF21" s="186"/>
      <c r="AG21" s="185"/>
      <c r="AH21" s="185"/>
      <c r="AI21" s="184"/>
      <c r="AJ21" s="184"/>
      <c r="AK21" s="185"/>
      <c r="AL21" s="185"/>
      <c r="AM21" s="185"/>
      <c r="AN21" s="184"/>
      <c r="AO21" s="185"/>
      <c r="AP21" s="185"/>
      <c r="AQ21" s="185"/>
      <c r="AR21" s="185"/>
      <c r="AS21" s="185"/>
    </row>
    <row r="22" spans="1:65" ht="30" customHeight="1" thickBot="1" x14ac:dyDescent="0.3">
      <c r="B22" s="201" t="s">
        <v>193</v>
      </c>
      <c r="C22" s="175" t="s">
        <v>194</v>
      </c>
      <c r="D22" s="175" t="s">
        <v>195</v>
      </c>
      <c r="E22" s="176" t="s">
        <v>196</v>
      </c>
      <c r="F22" s="177"/>
      <c r="G22" s="142" t="s">
        <v>197</v>
      </c>
      <c r="H22" s="143"/>
      <c r="I22" s="202" t="s">
        <v>25</v>
      </c>
      <c r="J22" s="202" t="s">
        <v>186</v>
      </c>
      <c r="K22" s="202" t="s">
        <v>10</v>
      </c>
      <c r="L22" s="202" t="s">
        <v>12</v>
      </c>
      <c r="M22" s="202" t="s">
        <v>23</v>
      </c>
      <c r="N22" s="111">
        <v>2022</v>
      </c>
      <c r="O22" s="203">
        <v>0.35</v>
      </c>
      <c r="P22" s="203">
        <v>0.38</v>
      </c>
      <c r="Q22" s="203">
        <v>0.38</v>
      </c>
      <c r="R22" s="203">
        <v>0.38</v>
      </c>
      <c r="S22" s="203">
        <v>0.38</v>
      </c>
      <c r="T22" s="204">
        <f>SUM(P23:S23)</f>
        <v>2551</v>
      </c>
      <c r="U22" s="205">
        <f>+AS22</f>
        <v>0.45262597586941095</v>
      </c>
      <c r="V22" s="206" t="s">
        <v>35</v>
      </c>
      <c r="W22" s="207">
        <f>+U22/P22-1</f>
        <v>0.19112098913002873</v>
      </c>
      <c r="AA22" s="208">
        <f>+'[1]IndicPropósitoJTrad_T1-2024'!H28</f>
        <v>2551</v>
      </c>
      <c r="AB22" s="209">
        <f>+'[1]IndicPropósitoJTrad_T1-2024'!K22</f>
        <v>5636</v>
      </c>
      <c r="AC22" s="210">
        <f>+AA22/AB22</f>
        <v>0.45262597586941095</v>
      </c>
      <c r="AD22" s="210"/>
      <c r="AE22" s="186"/>
      <c r="AF22" s="186"/>
      <c r="AG22" s="210" t="e">
        <f>+AE22/AF22</f>
        <v>#DIV/0!</v>
      </c>
      <c r="AH22" s="210"/>
      <c r="AI22" s="211"/>
      <c r="AJ22" s="211"/>
      <c r="AK22" s="210" t="e">
        <f>+AI22/AJ22</f>
        <v>#DIV/0!</v>
      </c>
      <c r="AL22" s="210"/>
      <c r="AM22" s="184"/>
      <c r="AN22" s="184"/>
      <c r="AO22" s="212" t="e">
        <f>+AM22/AN22</f>
        <v>#DIV/0!</v>
      </c>
      <c r="AP22" s="210"/>
      <c r="AQ22" s="213">
        <f>+AA22+AE22+AI22+AM22</f>
        <v>2551</v>
      </c>
      <c r="AR22" s="213">
        <f>+AB22+AF22+AJ22+AN22</f>
        <v>5636</v>
      </c>
      <c r="AS22" s="210">
        <f>+AQ22/AR22</f>
        <v>0.45262597586941095</v>
      </c>
    </row>
    <row r="23" spans="1:65" ht="30" customHeight="1" thickBot="1" x14ac:dyDescent="0.3">
      <c r="B23" s="214"/>
      <c r="C23" s="188"/>
      <c r="D23" s="188"/>
      <c r="E23" s="189"/>
      <c r="F23" s="190"/>
      <c r="G23" s="153"/>
      <c r="H23" s="154"/>
      <c r="I23" s="215"/>
      <c r="J23" s="215"/>
      <c r="K23" s="215"/>
      <c r="L23" s="215"/>
      <c r="M23" s="215"/>
      <c r="N23" s="176" t="s">
        <v>187</v>
      </c>
      <c r="O23" s="177"/>
      <c r="P23" s="216">
        <f>+AA22</f>
        <v>2551</v>
      </c>
      <c r="Q23" s="216">
        <f>+AE22</f>
        <v>0</v>
      </c>
      <c r="R23" s="216">
        <f>+AI22</f>
        <v>0</v>
      </c>
      <c r="S23" s="216">
        <f>+AM22</f>
        <v>0</v>
      </c>
      <c r="T23" s="217"/>
      <c r="U23" s="218"/>
      <c r="V23" s="219"/>
      <c r="W23" s="220"/>
      <c r="AE23" s="186"/>
      <c r="AF23" s="186"/>
      <c r="AG23" s="210"/>
      <c r="AH23" s="210"/>
      <c r="AI23" s="210"/>
      <c r="AJ23" s="210"/>
      <c r="AK23" s="210"/>
      <c r="AL23" s="210"/>
      <c r="AM23" s="210"/>
      <c r="AN23" s="210"/>
      <c r="AO23" s="210"/>
      <c r="AP23" s="210"/>
      <c r="AQ23" s="210"/>
      <c r="AR23" s="210"/>
      <c r="AS23" s="210"/>
    </row>
    <row r="24" spans="1:65" ht="30" customHeight="1" thickBot="1" x14ac:dyDescent="0.3">
      <c r="B24" s="221"/>
      <c r="C24" s="192"/>
      <c r="D24" s="192"/>
      <c r="E24" s="108"/>
      <c r="F24" s="110"/>
      <c r="G24" s="166"/>
      <c r="H24" s="167"/>
      <c r="I24" s="222"/>
      <c r="J24" s="222"/>
      <c r="K24" s="222"/>
      <c r="L24" s="222"/>
      <c r="M24" s="222"/>
      <c r="N24" s="176" t="s">
        <v>188</v>
      </c>
      <c r="O24" s="177"/>
      <c r="P24" s="223">
        <f>+AC22</f>
        <v>0.45262597586941095</v>
      </c>
      <c r="Q24" s="223"/>
      <c r="R24" s="223"/>
      <c r="S24" s="223"/>
      <c r="T24" s="224"/>
      <c r="U24" s="225"/>
      <c r="V24" s="226"/>
      <c r="W24" s="227"/>
      <c r="AE24" s="186"/>
      <c r="AF24" s="186"/>
      <c r="AG24" s="210"/>
      <c r="AH24" s="210"/>
      <c r="AI24" s="210"/>
      <c r="AJ24" s="210"/>
      <c r="AK24" s="210"/>
      <c r="AL24" s="210"/>
      <c r="AM24" s="210"/>
      <c r="AN24" s="210"/>
      <c r="AO24" s="210"/>
      <c r="AP24" s="210"/>
      <c r="AQ24" s="210"/>
      <c r="AR24" s="210"/>
      <c r="AS24" s="210"/>
    </row>
    <row r="25" spans="1:65" ht="24.95" customHeight="1" thickBot="1" x14ac:dyDescent="0.3">
      <c r="A25" s="228" t="s">
        <v>198</v>
      </c>
      <c r="B25" s="229" t="s">
        <v>456</v>
      </c>
      <c r="C25" s="230" t="s">
        <v>199</v>
      </c>
      <c r="D25" s="230" t="s">
        <v>200</v>
      </c>
      <c r="E25" s="231" t="s">
        <v>201</v>
      </c>
      <c r="F25" s="232"/>
      <c r="G25" s="233" t="s">
        <v>202</v>
      </c>
      <c r="H25" s="234"/>
      <c r="I25" s="235" t="s">
        <v>25</v>
      </c>
      <c r="J25" s="235" t="s">
        <v>8</v>
      </c>
      <c r="K25" s="235" t="s">
        <v>10</v>
      </c>
      <c r="L25" s="235" t="s">
        <v>12</v>
      </c>
      <c r="M25" s="235" t="s">
        <v>23</v>
      </c>
      <c r="N25" s="236">
        <v>2022</v>
      </c>
      <c r="O25" s="237">
        <v>0.7</v>
      </c>
      <c r="P25" s="238">
        <v>0.6</v>
      </c>
      <c r="Q25" s="239">
        <v>0.6</v>
      </c>
      <c r="R25" s="238">
        <v>0.6</v>
      </c>
      <c r="S25" s="238">
        <v>0.6</v>
      </c>
      <c r="T25" s="240">
        <f>SUM(P26:S26)</f>
        <v>332</v>
      </c>
      <c r="U25" s="241">
        <f>+AS25</f>
        <v>0.58865248226950351</v>
      </c>
      <c r="V25" s="242" t="s">
        <v>35</v>
      </c>
      <c r="W25" s="243">
        <f>+U25/P25-1</f>
        <v>-1.891252955082745E-2</v>
      </c>
      <c r="AA25" s="184">
        <v>332</v>
      </c>
      <c r="AB25" s="184">
        <v>564</v>
      </c>
      <c r="AC25" s="210">
        <f>+AA25/AB25</f>
        <v>0.58865248226950351</v>
      </c>
      <c r="AD25" s="210"/>
      <c r="AE25" s="244"/>
      <c r="AF25" s="244"/>
      <c r="AG25" s="245" t="e">
        <f>+AE25/AF25</f>
        <v>#DIV/0!</v>
      </c>
      <c r="AH25" s="210"/>
      <c r="AI25" s="246"/>
      <c r="AJ25" s="246"/>
      <c r="AK25" s="212" t="e">
        <f>+AI25/AJ25</f>
        <v>#DIV/0!</v>
      </c>
      <c r="AL25" s="210"/>
      <c r="AM25" s="247"/>
      <c r="AN25" s="247"/>
      <c r="AO25" s="248" t="e">
        <f>+AM25/AN25</f>
        <v>#DIV/0!</v>
      </c>
      <c r="AP25" s="210"/>
      <c r="AQ25" s="184">
        <f>+AA25+AE25+AI25+AM25</f>
        <v>332</v>
      </c>
      <c r="AR25" s="184">
        <f>+AB25+AF25+AJ25+AN25</f>
        <v>564</v>
      </c>
      <c r="AS25" s="210">
        <f>+AQ25/AR25</f>
        <v>0.58865248226950351</v>
      </c>
      <c r="AU25" s="15">
        <f>77.4/71-1</f>
        <v>9.0140845070422637E-2</v>
      </c>
    </row>
    <row r="26" spans="1:65" ht="24.95" customHeight="1" thickBot="1" x14ac:dyDescent="0.3">
      <c r="A26" s="228"/>
      <c r="B26" s="249"/>
      <c r="C26" s="250"/>
      <c r="D26" s="250"/>
      <c r="E26" s="251"/>
      <c r="F26" s="252"/>
      <c r="G26" s="253"/>
      <c r="H26" s="254"/>
      <c r="I26" s="255"/>
      <c r="J26" s="255"/>
      <c r="K26" s="255"/>
      <c r="L26" s="255"/>
      <c r="M26" s="255"/>
      <c r="N26" s="231" t="s">
        <v>187</v>
      </c>
      <c r="O26" s="232"/>
      <c r="P26" s="256">
        <f>+AA25</f>
        <v>332</v>
      </c>
      <c r="Q26" s="256">
        <f>+AE25</f>
        <v>0</v>
      </c>
      <c r="R26" s="256">
        <f>+AI25</f>
        <v>0</v>
      </c>
      <c r="S26" s="256">
        <f>+AM25</f>
        <v>0</v>
      </c>
      <c r="T26" s="257"/>
      <c r="U26" s="258"/>
      <c r="V26" s="259"/>
      <c r="W26" s="260"/>
      <c r="AA26" s="184"/>
      <c r="AB26" s="184"/>
      <c r="AC26" s="210"/>
      <c r="AD26" s="210"/>
      <c r="AE26" s="244"/>
      <c r="AF26" s="244"/>
      <c r="AG26" s="245"/>
      <c r="AH26" s="210"/>
      <c r="AL26" s="210"/>
      <c r="AO26" s="210"/>
      <c r="AP26" s="210"/>
      <c r="AQ26" s="210"/>
      <c r="AR26" s="210"/>
      <c r="AS26" s="210"/>
      <c r="AU26" s="15"/>
    </row>
    <row r="27" spans="1:65" ht="24.95" customHeight="1" thickBot="1" x14ac:dyDescent="0.3">
      <c r="A27" s="228"/>
      <c r="B27" s="249"/>
      <c r="C27" s="250"/>
      <c r="D27" s="261"/>
      <c r="E27" s="262"/>
      <c r="F27" s="263"/>
      <c r="G27" s="264"/>
      <c r="H27" s="265"/>
      <c r="I27" s="266"/>
      <c r="J27" s="266"/>
      <c r="K27" s="266"/>
      <c r="L27" s="266"/>
      <c r="M27" s="266"/>
      <c r="N27" s="231" t="s">
        <v>188</v>
      </c>
      <c r="O27" s="232"/>
      <c r="P27" s="267">
        <f>+AC25</f>
        <v>0.58865248226950351</v>
      </c>
      <c r="Q27" s="267"/>
      <c r="R27" s="238"/>
      <c r="S27" s="238"/>
      <c r="T27" s="268"/>
      <c r="U27" s="269"/>
      <c r="V27" s="270"/>
      <c r="W27" s="271"/>
      <c r="AA27" s="184"/>
      <c r="AB27" s="184"/>
      <c r="AC27" s="210"/>
      <c r="AD27" s="210"/>
      <c r="AE27" s="244"/>
      <c r="AF27" s="244"/>
      <c r="AG27" s="245"/>
      <c r="AH27" s="210"/>
      <c r="AL27" s="210"/>
      <c r="AO27" s="210"/>
      <c r="AP27" s="210"/>
      <c r="AQ27" s="210"/>
      <c r="AR27" s="210"/>
      <c r="AS27" s="210"/>
      <c r="AU27" s="15"/>
    </row>
    <row r="28" spans="1:65" ht="24.95" customHeight="1" thickBot="1" x14ac:dyDescent="0.3">
      <c r="A28" s="228"/>
      <c r="B28" s="249"/>
      <c r="C28" s="250"/>
      <c r="D28" s="230" t="s">
        <v>203</v>
      </c>
      <c r="E28" s="231" t="s">
        <v>204</v>
      </c>
      <c r="F28" s="232"/>
      <c r="G28" s="233" t="s">
        <v>205</v>
      </c>
      <c r="H28" s="234"/>
      <c r="I28" s="235" t="s">
        <v>25</v>
      </c>
      <c r="J28" s="235" t="s">
        <v>8</v>
      </c>
      <c r="K28" s="235" t="s">
        <v>10</v>
      </c>
      <c r="L28" s="235" t="s">
        <v>12</v>
      </c>
      <c r="M28" s="235" t="s">
        <v>19</v>
      </c>
      <c r="N28" s="272">
        <v>2022</v>
      </c>
      <c r="O28" s="273">
        <v>0.3</v>
      </c>
      <c r="P28" s="273">
        <v>0.3</v>
      </c>
      <c r="Q28" s="273">
        <v>0.3</v>
      </c>
      <c r="R28" s="273">
        <v>0.3</v>
      </c>
      <c r="S28" s="273">
        <v>0.3</v>
      </c>
      <c r="T28" s="240">
        <f>SUM(P29:S29)</f>
        <v>332</v>
      </c>
      <c r="U28" s="241">
        <f>+AS28</f>
        <v>-0.18627450980392157</v>
      </c>
      <c r="V28" s="274" t="s">
        <v>37</v>
      </c>
      <c r="W28" s="243">
        <f>+U28/P28-1</f>
        <v>-1.6209150326797386</v>
      </c>
      <c r="AA28" s="184">
        <v>332</v>
      </c>
      <c r="AB28" s="184">
        <v>408</v>
      </c>
      <c r="AC28" s="210">
        <f>((AA28/AB28)-1)</f>
        <v>-0.18627450980392157</v>
      </c>
      <c r="AD28" s="210"/>
      <c r="AE28" s="244"/>
      <c r="AF28" s="275"/>
      <c r="AG28" s="210" t="e">
        <f>((AE28/AF28)-1)</f>
        <v>#DIV/0!</v>
      </c>
      <c r="AH28" s="210"/>
      <c r="AI28" s="246"/>
      <c r="AJ28" s="246"/>
      <c r="AK28" s="212" t="e">
        <f>((AI28/AJ28)-1)</f>
        <v>#DIV/0!</v>
      </c>
      <c r="AL28" s="210"/>
      <c r="AM28" s="244"/>
      <c r="AN28" s="276"/>
      <c r="AO28" s="248" t="e">
        <f>(+AM28/AN28)-1</f>
        <v>#DIV/0!</v>
      </c>
      <c r="AP28" s="210"/>
      <c r="AQ28" s="184">
        <f>+AA28+AE28+AI28+AM28</f>
        <v>332</v>
      </c>
      <c r="AR28" s="184">
        <f>+AB28+AF28+AJ28+AN28</f>
        <v>408</v>
      </c>
      <c r="AS28" s="210">
        <f>+AQ28/AR28-1</f>
        <v>-0.18627450980392157</v>
      </c>
    </row>
    <row r="29" spans="1:65" ht="24.95" customHeight="1" thickBot="1" x14ac:dyDescent="0.3">
      <c r="A29" s="228"/>
      <c r="B29" s="249"/>
      <c r="C29" s="250"/>
      <c r="D29" s="250"/>
      <c r="E29" s="251"/>
      <c r="F29" s="252"/>
      <c r="G29" s="253"/>
      <c r="H29" s="254"/>
      <c r="I29" s="255"/>
      <c r="J29" s="255"/>
      <c r="K29" s="255"/>
      <c r="L29" s="255"/>
      <c r="M29" s="255"/>
      <c r="N29" s="231" t="s">
        <v>187</v>
      </c>
      <c r="O29" s="232"/>
      <c r="P29" s="256">
        <f>+AA28</f>
        <v>332</v>
      </c>
      <c r="Q29" s="256">
        <f>+AE28</f>
        <v>0</v>
      </c>
      <c r="R29" s="256">
        <f>+AI28</f>
        <v>0</v>
      </c>
      <c r="S29" s="256">
        <f>+AM28</f>
        <v>0</v>
      </c>
      <c r="T29" s="257"/>
      <c r="U29" s="258"/>
      <c r="V29" s="277"/>
      <c r="W29" s="260"/>
      <c r="AA29" s="184"/>
      <c r="AB29" s="184"/>
      <c r="AC29" s="210"/>
      <c r="AD29" s="210"/>
      <c r="AE29" s="244"/>
      <c r="AF29" s="275"/>
      <c r="AG29" s="245"/>
      <c r="AH29" s="210"/>
      <c r="AL29" s="210"/>
      <c r="AO29" s="210"/>
      <c r="AP29" s="210"/>
      <c r="AQ29" s="210"/>
      <c r="AR29" s="210"/>
      <c r="AS29" s="210"/>
    </row>
    <row r="30" spans="1:65" ht="24.95" customHeight="1" thickBot="1" x14ac:dyDescent="0.3">
      <c r="A30" s="228"/>
      <c r="B30" s="249"/>
      <c r="C30" s="250"/>
      <c r="D30" s="261"/>
      <c r="E30" s="262"/>
      <c r="F30" s="263"/>
      <c r="G30" s="264"/>
      <c r="H30" s="265"/>
      <c r="I30" s="266"/>
      <c r="J30" s="266"/>
      <c r="K30" s="266"/>
      <c r="L30" s="266"/>
      <c r="M30" s="266"/>
      <c r="N30" s="231" t="s">
        <v>188</v>
      </c>
      <c r="O30" s="232"/>
      <c r="P30" s="278">
        <f>+AC28</f>
        <v>-0.18627450980392157</v>
      </c>
      <c r="Q30" s="278"/>
      <c r="R30" s="238"/>
      <c r="S30" s="238"/>
      <c r="T30" s="268"/>
      <c r="U30" s="269"/>
      <c r="V30" s="279"/>
      <c r="W30" s="271"/>
      <c r="AA30" s="184"/>
      <c r="AB30" s="184"/>
      <c r="AC30" s="210"/>
      <c r="AD30" s="210"/>
      <c r="AE30" s="244"/>
      <c r="AF30" s="275"/>
      <c r="AG30" s="245"/>
      <c r="AH30" s="210"/>
      <c r="AL30" s="210"/>
      <c r="AO30" s="210"/>
      <c r="AP30" s="210"/>
      <c r="AQ30" s="210"/>
      <c r="AR30" s="210"/>
      <c r="AS30" s="210"/>
    </row>
    <row r="31" spans="1:65" ht="24.95" customHeight="1" thickBot="1" x14ac:dyDescent="0.3">
      <c r="A31" s="228"/>
      <c r="B31" s="249"/>
      <c r="C31" s="250"/>
      <c r="D31" s="230" t="s">
        <v>206</v>
      </c>
      <c r="E31" s="231" t="s">
        <v>207</v>
      </c>
      <c r="F31" s="232"/>
      <c r="G31" s="233" t="s">
        <v>208</v>
      </c>
      <c r="H31" s="234"/>
      <c r="I31" s="235" t="s">
        <v>25</v>
      </c>
      <c r="J31" s="235" t="s">
        <v>8</v>
      </c>
      <c r="K31" s="235" t="s">
        <v>10</v>
      </c>
      <c r="L31" s="235" t="s">
        <v>12</v>
      </c>
      <c r="M31" s="235" t="s">
        <v>23</v>
      </c>
      <c r="N31" s="272">
        <v>2022</v>
      </c>
      <c r="O31" s="273">
        <v>0.65</v>
      </c>
      <c r="P31" s="273">
        <v>0.65</v>
      </c>
      <c r="Q31" s="273">
        <v>0.65</v>
      </c>
      <c r="R31" s="273">
        <v>0.65</v>
      </c>
      <c r="S31" s="273">
        <v>0.65</v>
      </c>
      <c r="T31" s="240">
        <f>SUM(P32:S32)</f>
        <v>134</v>
      </c>
      <c r="U31" s="241">
        <f>+AS31</f>
        <v>0.75706214689265539</v>
      </c>
      <c r="V31" s="242" t="s">
        <v>35</v>
      </c>
      <c r="W31" s="243">
        <f>+U31/P31-1</f>
        <v>0.16471099521946986</v>
      </c>
      <c r="AA31" s="184">
        <v>134</v>
      </c>
      <c r="AB31" s="184">
        <v>177</v>
      </c>
      <c r="AC31" s="280">
        <f>+AA31/AB31</f>
        <v>0.75706214689265539</v>
      </c>
      <c r="AD31" s="280"/>
      <c r="AE31" s="244"/>
      <c r="AF31" s="244"/>
      <c r="AG31" s="280" t="e">
        <f>+AE31/AF31</f>
        <v>#DIV/0!</v>
      </c>
      <c r="AH31" s="210"/>
      <c r="AI31" s="246"/>
      <c r="AJ31" s="246"/>
      <c r="AK31" s="212" t="e">
        <f>+AI31/AJ31</f>
        <v>#DIV/0!</v>
      </c>
      <c r="AL31" s="210"/>
      <c r="AM31" s="244"/>
      <c r="AN31" s="247"/>
      <c r="AO31" s="281" t="e">
        <f>+AM31/AN31</f>
        <v>#DIV/0!</v>
      </c>
      <c r="AP31" s="210"/>
      <c r="AQ31" s="184">
        <f>+AA31+AE31+AI31+AM31</f>
        <v>134</v>
      </c>
      <c r="AR31" s="184">
        <f>+AB31+AF31+AJ31+AN31</f>
        <v>177</v>
      </c>
      <c r="AS31" s="210">
        <f>+AQ31/AR31</f>
        <v>0.75706214689265539</v>
      </c>
    </row>
    <row r="32" spans="1:65" ht="24.95" customHeight="1" thickBot="1" x14ac:dyDescent="0.3">
      <c r="A32" s="228"/>
      <c r="B32" s="249"/>
      <c r="C32" s="250"/>
      <c r="D32" s="250"/>
      <c r="E32" s="251"/>
      <c r="F32" s="252"/>
      <c r="G32" s="253"/>
      <c r="H32" s="254"/>
      <c r="I32" s="255"/>
      <c r="J32" s="255"/>
      <c r="K32" s="255"/>
      <c r="L32" s="255"/>
      <c r="M32" s="255"/>
      <c r="N32" s="231" t="s">
        <v>187</v>
      </c>
      <c r="O32" s="232"/>
      <c r="P32" s="256">
        <f>+AA31</f>
        <v>134</v>
      </c>
      <c r="Q32" s="256">
        <f>+AE31</f>
        <v>0</v>
      </c>
      <c r="R32" s="256">
        <f>+AI31</f>
        <v>0</v>
      </c>
      <c r="S32" s="256">
        <f>+AM31</f>
        <v>0</v>
      </c>
      <c r="T32" s="257"/>
      <c r="U32" s="258"/>
      <c r="V32" s="259"/>
      <c r="W32" s="260"/>
      <c r="AA32" s="184"/>
      <c r="AB32" s="184"/>
      <c r="AC32" s="280"/>
      <c r="AD32" s="280"/>
      <c r="AE32" s="244"/>
      <c r="AF32" s="244"/>
      <c r="AG32" s="282"/>
      <c r="AH32" s="210"/>
      <c r="AK32" s="283"/>
      <c r="AL32" s="210"/>
      <c r="AO32" s="210"/>
      <c r="AP32" s="210"/>
      <c r="AQ32" s="210"/>
      <c r="AR32" s="210"/>
      <c r="AS32" s="210"/>
    </row>
    <row r="33" spans="1:45" ht="24.95" customHeight="1" thickBot="1" x14ac:dyDescent="0.3">
      <c r="A33" s="228"/>
      <c r="B33" s="284"/>
      <c r="C33" s="261"/>
      <c r="D33" s="261"/>
      <c r="E33" s="262"/>
      <c r="F33" s="263"/>
      <c r="G33" s="264"/>
      <c r="H33" s="265"/>
      <c r="I33" s="266"/>
      <c r="J33" s="266"/>
      <c r="K33" s="266"/>
      <c r="L33" s="266"/>
      <c r="M33" s="266"/>
      <c r="N33" s="231" t="s">
        <v>188</v>
      </c>
      <c r="O33" s="232"/>
      <c r="P33" s="278">
        <f>+AC31</f>
        <v>0.75706214689265539</v>
      </c>
      <c r="Q33" s="278"/>
      <c r="R33" s="238"/>
      <c r="S33" s="238"/>
      <c r="T33" s="268"/>
      <c r="U33" s="269"/>
      <c r="V33" s="270"/>
      <c r="W33" s="271"/>
      <c r="AA33" s="184"/>
      <c r="AB33" s="184"/>
      <c r="AC33" s="280"/>
      <c r="AD33" s="280"/>
      <c r="AE33" s="244"/>
      <c r="AF33" s="244"/>
      <c r="AG33" s="282"/>
      <c r="AH33" s="210"/>
      <c r="AK33" s="283"/>
      <c r="AL33" s="210"/>
      <c r="AO33" s="210"/>
      <c r="AP33" s="210"/>
      <c r="AQ33" s="210"/>
      <c r="AR33" s="210"/>
      <c r="AS33" s="210"/>
    </row>
    <row r="34" spans="1:45" ht="24.95" customHeight="1" thickBot="1" x14ac:dyDescent="0.3">
      <c r="A34" s="228"/>
      <c r="B34" s="285" t="s">
        <v>209</v>
      </c>
      <c r="C34" s="230" t="s">
        <v>210</v>
      </c>
      <c r="D34" s="230" t="s">
        <v>211</v>
      </c>
      <c r="E34" s="231" t="s">
        <v>212</v>
      </c>
      <c r="F34" s="232"/>
      <c r="G34" s="233" t="s">
        <v>213</v>
      </c>
      <c r="H34" s="234"/>
      <c r="I34" s="235" t="s">
        <v>25</v>
      </c>
      <c r="J34" s="235" t="s">
        <v>8</v>
      </c>
      <c r="K34" s="235" t="s">
        <v>10</v>
      </c>
      <c r="L34" s="235" t="s">
        <v>12</v>
      </c>
      <c r="M34" s="235" t="s">
        <v>23</v>
      </c>
      <c r="N34" s="272">
        <v>2022</v>
      </c>
      <c r="O34" s="273">
        <v>0.25</v>
      </c>
      <c r="P34" s="273">
        <v>0.25</v>
      </c>
      <c r="Q34" s="273">
        <v>0.25</v>
      </c>
      <c r="R34" s="273">
        <v>0.25</v>
      </c>
      <c r="S34" s="273">
        <v>0.25</v>
      </c>
      <c r="T34" s="240">
        <f>SUM(P35:S35)</f>
        <v>144</v>
      </c>
      <c r="U34" s="241">
        <f>+AS34</f>
        <v>0.25531914893617019</v>
      </c>
      <c r="V34" s="242" t="s">
        <v>35</v>
      </c>
      <c r="W34" s="243">
        <f>+U34/P34-1</f>
        <v>2.1276595744680771E-2</v>
      </c>
      <c r="AA34" s="184">
        <v>144</v>
      </c>
      <c r="AB34" s="184">
        <v>564</v>
      </c>
      <c r="AC34" s="280">
        <f>+AA34/AB34</f>
        <v>0.25531914893617019</v>
      </c>
      <c r="AD34" s="280"/>
      <c r="AE34" s="244"/>
      <c r="AF34" s="244"/>
      <c r="AG34" s="280" t="e">
        <f>+AE34/AF34</f>
        <v>#DIV/0!</v>
      </c>
      <c r="AH34" s="210"/>
      <c r="AI34" s="286"/>
      <c r="AJ34" s="246"/>
      <c r="AK34" s="212" t="e">
        <f>+AI34/AJ34</f>
        <v>#DIV/0!</v>
      </c>
      <c r="AL34" s="210"/>
      <c r="AM34" s="247"/>
      <c r="AN34" s="244"/>
      <c r="AO34" s="287" t="e">
        <f>+AM34/AN34</f>
        <v>#DIV/0!</v>
      </c>
      <c r="AP34" s="210"/>
      <c r="AQ34" s="184">
        <f>+AA34+AE34+AI34+AM34</f>
        <v>144</v>
      </c>
      <c r="AR34" s="184">
        <f>+AB34+AF34+AJ34+AN34</f>
        <v>564</v>
      </c>
      <c r="AS34" s="210">
        <f>+AQ34/AR34</f>
        <v>0.25531914893617019</v>
      </c>
    </row>
    <row r="35" spans="1:45" ht="24.95" customHeight="1" thickBot="1" x14ac:dyDescent="0.3">
      <c r="A35" s="228"/>
      <c r="B35" s="288"/>
      <c r="C35" s="250"/>
      <c r="D35" s="250"/>
      <c r="E35" s="251"/>
      <c r="F35" s="252"/>
      <c r="G35" s="253"/>
      <c r="H35" s="254"/>
      <c r="I35" s="255"/>
      <c r="J35" s="255"/>
      <c r="K35" s="255"/>
      <c r="L35" s="255"/>
      <c r="M35" s="255"/>
      <c r="N35" s="231" t="s">
        <v>187</v>
      </c>
      <c r="O35" s="232"/>
      <c r="P35" s="256">
        <f>+AA34</f>
        <v>144</v>
      </c>
      <c r="Q35" s="256">
        <f>+AE34</f>
        <v>0</v>
      </c>
      <c r="R35" s="256">
        <f>+AI34</f>
        <v>0</v>
      </c>
      <c r="S35" s="256">
        <f>+AM34</f>
        <v>0</v>
      </c>
      <c r="T35" s="257"/>
      <c r="U35" s="258"/>
      <c r="V35" s="259"/>
      <c r="W35" s="260"/>
      <c r="AA35" s="184"/>
      <c r="AB35" s="184"/>
      <c r="AC35" s="280"/>
      <c r="AD35" s="280"/>
      <c r="AE35" s="244"/>
      <c r="AF35" s="244"/>
      <c r="AG35" s="280"/>
      <c r="AH35" s="210"/>
      <c r="AK35" s="283"/>
      <c r="AL35" s="210"/>
      <c r="AP35" s="210"/>
      <c r="AQ35" s="210"/>
      <c r="AR35" s="210"/>
      <c r="AS35" s="210"/>
    </row>
    <row r="36" spans="1:45" ht="24.95" customHeight="1" thickBot="1" x14ac:dyDescent="0.3">
      <c r="A36" s="228"/>
      <c r="B36" s="289"/>
      <c r="C36" s="261"/>
      <c r="D36" s="261"/>
      <c r="E36" s="262"/>
      <c r="F36" s="263"/>
      <c r="G36" s="264"/>
      <c r="H36" s="265"/>
      <c r="I36" s="266"/>
      <c r="J36" s="266"/>
      <c r="K36" s="266"/>
      <c r="L36" s="266"/>
      <c r="M36" s="266"/>
      <c r="N36" s="231" t="s">
        <v>188</v>
      </c>
      <c r="O36" s="232"/>
      <c r="P36" s="278">
        <f>+AC34</f>
        <v>0.25531914893617019</v>
      </c>
      <c r="Q36" s="278"/>
      <c r="R36" s="238"/>
      <c r="S36" s="238"/>
      <c r="T36" s="268"/>
      <c r="U36" s="269"/>
      <c r="V36" s="270"/>
      <c r="W36" s="271"/>
      <c r="AA36" s="184"/>
      <c r="AB36" s="184"/>
      <c r="AC36" s="280"/>
      <c r="AD36" s="280"/>
      <c r="AE36" s="244"/>
      <c r="AF36" s="244"/>
      <c r="AG36" s="280"/>
      <c r="AH36" s="210"/>
      <c r="AK36" s="283"/>
      <c r="AL36" s="210"/>
      <c r="AP36" s="210"/>
      <c r="AQ36" s="210"/>
      <c r="AR36" s="210"/>
      <c r="AS36" s="210"/>
    </row>
    <row r="37" spans="1:45" ht="24.95" customHeight="1" thickBot="1" x14ac:dyDescent="0.3">
      <c r="A37" s="228"/>
      <c r="B37" s="285" t="s">
        <v>214</v>
      </c>
      <c r="C37" s="230" t="s">
        <v>215</v>
      </c>
      <c r="D37" s="230" t="s">
        <v>216</v>
      </c>
      <c r="E37" s="231" t="s">
        <v>217</v>
      </c>
      <c r="F37" s="232"/>
      <c r="G37" s="233" t="s">
        <v>218</v>
      </c>
      <c r="H37" s="234"/>
      <c r="I37" s="235" t="s">
        <v>25</v>
      </c>
      <c r="J37" s="235" t="s">
        <v>8</v>
      </c>
      <c r="K37" s="235" t="s">
        <v>10</v>
      </c>
      <c r="L37" s="235" t="s">
        <v>12</v>
      </c>
      <c r="M37" s="235" t="s">
        <v>23</v>
      </c>
      <c r="N37" s="272">
        <v>2022</v>
      </c>
      <c r="O37" s="273">
        <v>8.5</v>
      </c>
      <c r="P37" s="273">
        <v>8.5</v>
      </c>
      <c r="Q37" s="273">
        <v>8.5</v>
      </c>
      <c r="R37" s="273">
        <v>8.5</v>
      </c>
      <c r="S37" s="273">
        <v>8.5</v>
      </c>
      <c r="T37" s="240">
        <f>SUM(P38:S38)</f>
        <v>4974</v>
      </c>
      <c r="U37" s="290">
        <f>+AS37</f>
        <v>8.8191489361702136</v>
      </c>
      <c r="V37" s="242" t="s">
        <v>35</v>
      </c>
      <c r="W37" s="243">
        <f>+U37/P37-1</f>
        <v>3.7546933667083948E-2</v>
      </c>
      <c r="AA37" s="184">
        <v>4974</v>
      </c>
      <c r="AB37" s="184">
        <v>564</v>
      </c>
      <c r="AC37" s="280">
        <f t="shared" ref="AC37:AC61" si="0">+AA37/AB37</f>
        <v>8.8191489361702136</v>
      </c>
      <c r="AD37" s="280"/>
      <c r="AE37" s="244"/>
      <c r="AF37" s="244"/>
      <c r="AG37" s="280" t="e">
        <f t="shared" ref="AG37:AG43" si="1">+AE37/AF37</f>
        <v>#DIV/0!</v>
      </c>
      <c r="AH37" s="210"/>
      <c r="AI37" s="286"/>
      <c r="AJ37" s="246"/>
      <c r="AK37" s="212" t="e">
        <f>+AI37/AJ37</f>
        <v>#DIV/0!</v>
      </c>
      <c r="AL37" s="210"/>
      <c r="AM37" s="291"/>
      <c r="AN37" s="244"/>
      <c r="AO37" s="287" t="e">
        <f>+AM37/AN37</f>
        <v>#DIV/0!</v>
      </c>
      <c r="AP37" s="210"/>
      <c r="AQ37" s="184">
        <f>+AA37+AE37+AI37+AM37</f>
        <v>4974</v>
      </c>
      <c r="AR37" s="184">
        <f>+AB37+AF37+AJ37+AN37</f>
        <v>564</v>
      </c>
      <c r="AS37" s="292">
        <f>+AQ37/AR37</f>
        <v>8.8191489361702136</v>
      </c>
    </row>
    <row r="38" spans="1:45" ht="24.95" customHeight="1" thickBot="1" x14ac:dyDescent="0.3">
      <c r="A38" s="228"/>
      <c r="B38" s="288"/>
      <c r="C38" s="250"/>
      <c r="D38" s="250"/>
      <c r="E38" s="251"/>
      <c r="F38" s="252"/>
      <c r="G38" s="253"/>
      <c r="H38" s="254"/>
      <c r="I38" s="255"/>
      <c r="J38" s="255"/>
      <c r="K38" s="255"/>
      <c r="L38" s="255"/>
      <c r="M38" s="255"/>
      <c r="N38" s="231" t="s">
        <v>187</v>
      </c>
      <c r="O38" s="232"/>
      <c r="P38" s="256">
        <f>+AA37</f>
        <v>4974</v>
      </c>
      <c r="Q38" s="256">
        <f>+AE37</f>
        <v>0</v>
      </c>
      <c r="R38" s="256">
        <f>+AI37</f>
        <v>0</v>
      </c>
      <c r="S38" s="293">
        <f>+AM37</f>
        <v>0</v>
      </c>
      <c r="T38" s="257"/>
      <c r="U38" s="294"/>
      <c r="V38" s="259"/>
      <c r="W38" s="260"/>
      <c r="AA38" s="184"/>
      <c r="AB38" s="184"/>
      <c r="AC38" s="280"/>
      <c r="AD38" s="280"/>
      <c r="AE38" s="244"/>
      <c r="AF38" s="244"/>
      <c r="AG38" s="280"/>
      <c r="AH38" s="210"/>
      <c r="AK38" s="283"/>
      <c r="AL38" s="210"/>
      <c r="AP38" s="210"/>
      <c r="AQ38" s="210"/>
      <c r="AR38" s="210"/>
      <c r="AS38" s="210"/>
    </row>
    <row r="39" spans="1:45" ht="24.95" customHeight="1" thickBot="1" x14ac:dyDescent="0.3">
      <c r="A39" s="228"/>
      <c r="B39" s="289"/>
      <c r="C39" s="261"/>
      <c r="D39" s="261"/>
      <c r="E39" s="262"/>
      <c r="F39" s="263"/>
      <c r="G39" s="264"/>
      <c r="H39" s="265"/>
      <c r="I39" s="266"/>
      <c r="J39" s="266"/>
      <c r="K39" s="266"/>
      <c r="L39" s="266"/>
      <c r="M39" s="266"/>
      <c r="N39" s="231" t="s">
        <v>188</v>
      </c>
      <c r="O39" s="232"/>
      <c r="P39" s="238">
        <f>+AC37</f>
        <v>8.8191489361702136</v>
      </c>
      <c r="Q39" s="238"/>
      <c r="R39" s="238"/>
      <c r="S39" s="238"/>
      <c r="T39" s="268"/>
      <c r="U39" s="295"/>
      <c r="V39" s="270"/>
      <c r="W39" s="271"/>
      <c r="AA39" s="184"/>
      <c r="AB39" s="184"/>
      <c r="AC39" s="280"/>
      <c r="AD39" s="280"/>
      <c r="AE39" s="244"/>
      <c r="AF39" s="244"/>
      <c r="AG39" s="280"/>
      <c r="AH39" s="210"/>
      <c r="AK39" s="283"/>
      <c r="AL39" s="210"/>
      <c r="AP39" s="210"/>
      <c r="AQ39" s="210"/>
      <c r="AR39" s="210"/>
      <c r="AS39" s="210"/>
    </row>
    <row r="40" spans="1:45" ht="24.95" customHeight="1" thickBot="1" x14ac:dyDescent="0.3">
      <c r="A40" s="228"/>
      <c r="B40" s="285" t="s">
        <v>219</v>
      </c>
      <c r="C40" s="230" t="s">
        <v>220</v>
      </c>
      <c r="D40" s="230" t="s">
        <v>221</v>
      </c>
      <c r="E40" s="231" t="s">
        <v>222</v>
      </c>
      <c r="F40" s="232"/>
      <c r="G40" s="233" t="s">
        <v>223</v>
      </c>
      <c r="H40" s="234"/>
      <c r="I40" s="235" t="s">
        <v>25</v>
      </c>
      <c r="J40" s="235" t="s">
        <v>8</v>
      </c>
      <c r="K40" s="235" t="s">
        <v>10</v>
      </c>
      <c r="L40" s="235" t="s">
        <v>12</v>
      </c>
      <c r="M40" s="235" t="s">
        <v>23</v>
      </c>
      <c r="N40" s="272">
        <v>2022</v>
      </c>
      <c r="O40" s="273">
        <v>0.95</v>
      </c>
      <c r="P40" s="273">
        <v>0.95</v>
      </c>
      <c r="Q40" s="273">
        <v>0.95</v>
      </c>
      <c r="R40" s="273">
        <v>0.95</v>
      </c>
      <c r="S40" s="273">
        <v>0.95</v>
      </c>
      <c r="T40" s="240">
        <f>SUM(P41:S41)</f>
        <v>332</v>
      </c>
      <c r="U40" s="241">
        <f>+AS40</f>
        <v>0.95128939828080228</v>
      </c>
      <c r="V40" s="242" t="s">
        <v>35</v>
      </c>
      <c r="W40" s="243">
        <f>+U40/P40-1</f>
        <v>1.3572613482129015E-3</v>
      </c>
      <c r="AA40" s="184">
        <v>332</v>
      </c>
      <c r="AB40" s="184">
        <v>349</v>
      </c>
      <c r="AC40" s="280">
        <f t="shared" si="0"/>
        <v>0.95128939828080228</v>
      </c>
      <c r="AD40" s="280"/>
      <c r="AE40" s="244"/>
      <c r="AF40" s="244"/>
      <c r="AG40" s="280" t="e">
        <f t="shared" si="1"/>
        <v>#DIV/0!</v>
      </c>
      <c r="AH40" s="210"/>
      <c r="AI40" s="246"/>
      <c r="AJ40" s="286"/>
      <c r="AK40" s="212" t="e">
        <f>+AI40/AJ40</f>
        <v>#DIV/0!</v>
      </c>
      <c r="AL40" s="210"/>
      <c r="AM40" s="244"/>
      <c r="AN40" s="247"/>
      <c r="AO40" s="287" t="e">
        <f>+AM40/AN40</f>
        <v>#DIV/0!</v>
      </c>
      <c r="AP40" s="210"/>
      <c r="AQ40" s="184">
        <f>+AA40+AE40+AI40+AM40</f>
        <v>332</v>
      </c>
      <c r="AR40" s="184">
        <f>+AB40+AF40+AJ40+AN40</f>
        <v>349</v>
      </c>
      <c r="AS40" s="210">
        <f>+AQ40/AR40</f>
        <v>0.95128939828080228</v>
      </c>
    </row>
    <row r="41" spans="1:45" ht="24.95" customHeight="1" thickBot="1" x14ac:dyDescent="0.3">
      <c r="A41" s="228"/>
      <c r="B41" s="288"/>
      <c r="C41" s="250"/>
      <c r="D41" s="250"/>
      <c r="E41" s="251"/>
      <c r="F41" s="252"/>
      <c r="G41" s="253"/>
      <c r="H41" s="254"/>
      <c r="I41" s="255"/>
      <c r="J41" s="255"/>
      <c r="K41" s="255"/>
      <c r="L41" s="255"/>
      <c r="M41" s="255"/>
      <c r="N41" s="231" t="s">
        <v>187</v>
      </c>
      <c r="O41" s="232"/>
      <c r="P41" s="256">
        <f>+AA40</f>
        <v>332</v>
      </c>
      <c r="Q41" s="256">
        <f>+AE40</f>
        <v>0</v>
      </c>
      <c r="R41" s="256">
        <f>+AI40</f>
        <v>0</v>
      </c>
      <c r="S41" s="256">
        <f>+AM40</f>
        <v>0</v>
      </c>
      <c r="T41" s="257"/>
      <c r="U41" s="258"/>
      <c r="V41" s="259"/>
      <c r="W41" s="260"/>
      <c r="AA41" s="184"/>
      <c r="AB41" s="184"/>
      <c r="AC41" s="280"/>
      <c r="AD41" s="280"/>
      <c r="AE41" s="244"/>
      <c r="AF41" s="244"/>
      <c r="AG41" s="280"/>
      <c r="AH41" s="210"/>
      <c r="AK41" s="283"/>
      <c r="AL41" s="210"/>
      <c r="AP41" s="210"/>
      <c r="AQ41" s="210"/>
      <c r="AR41" s="210"/>
      <c r="AS41" s="210"/>
    </row>
    <row r="42" spans="1:45" ht="24.95" customHeight="1" thickBot="1" x14ac:dyDescent="0.3">
      <c r="A42" s="228"/>
      <c r="B42" s="288"/>
      <c r="C42" s="250"/>
      <c r="D42" s="261"/>
      <c r="E42" s="262"/>
      <c r="F42" s="263"/>
      <c r="G42" s="264"/>
      <c r="H42" s="265"/>
      <c r="I42" s="266"/>
      <c r="J42" s="266"/>
      <c r="K42" s="266"/>
      <c r="L42" s="266"/>
      <c r="M42" s="266"/>
      <c r="N42" s="231" t="s">
        <v>188</v>
      </c>
      <c r="O42" s="232"/>
      <c r="P42" s="296">
        <f>+AC40</f>
        <v>0.95128939828080228</v>
      </c>
      <c r="Q42" s="296"/>
      <c r="R42" s="238"/>
      <c r="S42" s="238"/>
      <c r="T42" s="268"/>
      <c r="U42" s="269"/>
      <c r="V42" s="270"/>
      <c r="W42" s="271"/>
      <c r="AA42" s="184"/>
      <c r="AB42" s="184"/>
      <c r="AC42" s="280"/>
      <c r="AD42" s="280"/>
      <c r="AE42" s="244"/>
      <c r="AF42" s="244"/>
      <c r="AG42" s="280"/>
      <c r="AH42" s="210"/>
      <c r="AK42" s="283"/>
      <c r="AL42" s="210"/>
      <c r="AP42" s="210"/>
      <c r="AQ42" s="210"/>
      <c r="AR42" s="210"/>
      <c r="AS42" s="210"/>
    </row>
    <row r="43" spans="1:45" ht="24.95" customHeight="1" thickBot="1" x14ac:dyDescent="0.3">
      <c r="A43" s="228"/>
      <c r="B43" s="288"/>
      <c r="C43" s="250"/>
      <c r="D43" s="230" t="s">
        <v>224</v>
      </c>
      <c r="E43" s="231" t="s">
        <v>225</v>
      </c>
      <c r="F43" s="232"/>
      <c r="G43" s="233" t="s">
        <v>226</v>
      </c>
      <c r="H43" s="234"/>
      <c r="I43" s="235" t="s">
        <v>25</v>
      </c>
      <c r="J43" s="235" t="s">
        <v>8</v>
      </c>
      <c r="K43" s="235" t="s">
        <v>10</v>
      </c>
      <c r="L43" s="235" t="s">
        <v>12</v>
      </c>
      <c r="M43" s="235" t="s">
        <v>23</v>
      </c>
      <c r="N43" s="272">
        <v>2022</v>
      </c>
      <c r="O43" s="273">
        <v>0.7</v>
      </c>
      <c r="P43" s="273">
        <v>0.65</v>
      </c>
      <c r="Q43" s="273">
        <v>0.65</v>
      </c>
      <c r="R43" s="273">
        <v>0.65</v>
      </c>
      <c r="S43" s="273">
        <v>0.65</v>
      </c>
      <c r="T43" s="240">
        <f>SUM(P44:S44)</f>
        <v>349</v>
      </c>
      <c r="U43" s="241">
        <f>+AS43</f>
        <v>0.61879432624113473</v>
      </c>
      <c r="V43" s="242" t="s">
        <v>35</v>
      </c>
      <c r="W43" s="243">
        <f>+U43/P43-1</f>
        <v>-4.8008728859792793E-2</v>
      </c>
      <c r="AA43" s="184">
        <v>349</v>
      </c>
      <c r="AB43" s="184">
        <v>564</v>
      </c>
      <c r="AC43" s="280">
        <f t="shared" si="0"/>
        <v>0.61879432624113473</v>
      </c>
      <c r="AD43" s="280"/>
      <c r="AE43" s="244"/>
      <c r="AF43" s="244"/>
      <c r="AG43" s="280" t="e">
        <f t="shared" si="1"/>
        <v>#DIV/0!</v>
      </c>
      <c r="AH43" s="210"/>
      <c r="AI43" s="246"/>
      <c r="AJ43" s="246"/>
      <c r="AK43" s="212" t="e">
        <f>+AI43/AJ43</f>
        <v>#DIV/0!</v>
      </c>
      <c r="AL43" s="210"/>
      <c r="AM43" s="244"/>
      <c r="AN43" s="244"/>
      <c r="AO43" s="287" t="e">
        <f>+AM43/AN43</f>
        <v>#DIV/0!</v>
      </c>
      <c r="AP43" s="210"/>
      <c r="AQ43" s="184">
        <f>+AA43+AE43+AI43+AM43</f>
        <v>349</v>
      </c>
      <c r="AR43" s="184">
        <f>+AB43+AF43+AJ43+AN43</f>
        <v>564</v>
      </c>
      <c r="AS43" s="210">
        <f>+AQ43/AR43</f>
        <v>0.61879432624113473</v>
      </c>
    </row>
    <row r="44" spans="1:45" ht="24.95" customHeight="1" thickBot="1" x14ac:dyDescent="0.3">
      <c r="A44" s="228"/>
      <c r="B44" s="288"/>
      <c r="C44" s="250"/>
      <c r="D44" s="250"/>
      <c r="E44" s="251"/>
      <c r="F44" s="252"/>
      <c r="G44" s="253"/>
      <c r="H44" s="254"/>
      <c r="I44" s="255"/>
      <c r="J44" s="255"/>
      <c r="K44" s="255"/>
      <c r="L44" s="255"/>
      <c r="M44" s="255"/>
      <c r="N44" s="231" t="s">
        <v>187</v>
      </c>
      <c r="O44" s="232"/>
      <c r="P44" s="256">
        <f>+AA43</f>
        <v>349</v>
      </c>
      <c r="Q44" s="256">
        <f>+AE43</f>
        <v>0</v>
      </c>
      <c r="R44" s="256">
        <f>+AI43</f>
        <v>0</v>
      </c>
      <c r="S44" s="256">
        <f>+AM43</f>
        <v>0</v>
      </c>
      <c r="T44" s="257"/>
      <c r="U44" s="258"/>
      <c r="V44" s="259"/>
      <c r="W44" s="260"/>
      <c r="AA44" s="184"/>
      <c r="AB44" s="184"/>
      <c r="AC44" s="280"/>
      <c r="AD44" s="280"/>
      <c r="AE44" s="244"/>
      <c r="AF44" s="244"/>
      <c r="AG44" s="282"/>
      <c r="AH44" s="210"/>
      <c r="AK44" s="283"/>
      <c r="AL44" s="210"/>
      <c r="AP44" s="210"/>
      <c r="AQ44" s="210"/>
      <c r="AR44" s="210"/>
      <c r="AS44" s="210"/>
    </row>
    <row r="45" spans="1:45" ht="24.95" customHeight="1" thickBot="1" x14ac:dyDescent="0.3">
      <c r="A45" s="228"/>
      <c r="B45" s="289"/>
      <c r="C45" s="261"/>
      <c r="D45" s="261"/>
      <c r="E45" s="262"/>
      <c r="F45" s="263"/>
      <c r="G45" s="264"/>
      <c r="H45" s="265"/>
      <c r="I45" s="266"/>
      <c r="J45" s="266"/>
      <c r="K45" s="266"/>
      <c r="L45" s="266"/>
      <c r="M45" s="266"/>
      <c r="N45" s="231" t="s">
        <v>188</v>
      </c>
      <c r="O45" s="232"/>
      <c r="P45" s="296">
        <f>+AC43</f>
        <v>0.61879432624113473</v>
      </c>
      <c r="Q45" s="296"/>
      <c r="R45" s="238"/>
      <c r="S45" s="238"/>
      <c r="T45" s="268"/>
      <c r="U45" s="269"/>
      <c r="V45" s="270"/>
      <c r="W45" s="271"/>
      <c r="AA45" s="184"/>
      <c r="AB45" s="184"/>
      <c r="AC45" s="280"/>
      <c r="AD45" s="280"/>
      <c r="AE45" s="244"/>
      <c r="AF45" s="244"/>
      <c r="AG45" s="282"/>
      <c r="AH45" s="210"/>
      <c r="AK45" s="283"/>
      <c r="AL45" s="210"/>
      <c r="AP45" s="210"/>
      <c r="AQ45" s="210"/>
      <c r="AR45" s="210"/>
      <c r="AS45" s="210"/>
    </row>
    <row r="46" spans="1:45" ht="24.95" customHeight="1" thickBot="1" x14ac:dyDescent="0.3">
      <c r="A46" s="228"/>
      <c r="B46" s="285" t="s">
        <v>227</v>
      </c>
      <c r="C46" s="230" t="s">
        <v>228</v>
      </c>
      <c r="D46" s="230" t="s">
        <v>229</v>
      </c>
      <c r="E46" s="231" t="s">
        <v>230</v>
      </c>
      <c r="F46" s="232"/>
      <c r="G46" s="233" t="s">
        <v>231</v>
      </c>
      <c r="H46" s="234"/>
      <c r="I46" s="235" t="s">
        <v>25</v>
      </c>
      <c r="J46" s="235" t="s">
        <v>8</v>
      </c>
      <c r="K46" s="235" t="s">
        <v>10</v>
      </c>
      <c r="L46" s="235" t="s">
        <v>79</v>
      </c>
      <c r="M46" s="235" t="s">
        <v>23</v>
      </c>
      <c r="N46" s="272">
        <v>2022</v>
      </c>
      <c r="O46" s="273">
        <v>0.09</v>
      </c>
      <c r="P46" s="273">
        <v>0.09</v>
      </c>
      <c r="Q46" s="273">
        <v>0.09</v>
      </c>
      <c r="R46" s="273">
        <v>0.09</v>
      </c>
      <c r="S46" s="273">
        <v>0.09</v>
      </c>
      <c r="T46" s="240">
        <f>SUM(P47:S47)</f>
        <v>16</v>
      </c>
      <c r="U46" s="241">
        <f>+AS46</f>
        <v>8.7912087912087919E-2</v>
      </c>
      <c r="V46" s="242" t="s">
        <v>35</v>
      </c>
      <c r="W46" s="243">
        <f>+U46/P46-1</f>
        <v>-2.3199023199023117E-2</v>
      </c>
      <c r="AA46" s="184">
        <v>16</v>
      </c>
      <c r="AB46" s="184">
        <v>182</v>
      </c>
      <c r="AC46" s="280">
        <f t="shared" si="0"/>
        <v>8.7912087912087919E-2</v>
      </c>
      <c r="AD46" s="280"/>
      <c r="AE46" s="244"/>
      <c r="AF46" s="244"/>
      <c r="AG46" s="280" t="e">
        <f t="shared" ref="AG46:AG55" si="2">+AE46/AF46</f>
        <v>#DIV/0!</v>
      </c>
      <c r="AH46" s="210"/>
      <c r="AI46" s="246"/>
      <c r="AJ46" s="286"/>
      <c r="AK46" s="212" t="e">
        <f>+AI46/AJ46</f>
        <v>#DIV/0!</v>
      </c>
      <c r="AL46" s="210"/>
      <c r="AM46" s="247"/>
      <c r="AN46" s="247"/>
      <c r="AO46" s="248" t="e">
        <f>+AM46/AN46</f>
        <v>#DIV/0!</v>
      </c>
      <c r="AP46" s="210"/>
      <c r="AQ46" s="184">
        <f>+AA46+AE46+AI46+AM46</f>
        <v>16</v>
      </c>
      <c r="AR46" s="184">
        <f>+AB46+AF46+AJ46+AN46</f>
        <v>182</v>
      </c>
      <c r="AS46" s="210">
        <f>+AQ46/AR46</f>
        <v>8.7912087912087919E-2</v>
      </c>
    </row>
    <row r="47" spans="1:45" ht="24.95" customHeight="1" thickBot="1" x14ac:dyDescent="0.3">
      <c r="A47" s="228"/>
      <c r="B47" s="288"/>
      <c r="C47" s="250"/>
      <c r="D47" s="250"/>
      <c r="E47" s="251"/>
      <c r="F47" s="252"/>
      <c r="G47" s="253"/>
      <c r="H47" s="254"/>
      <c r="I47" s="255"/>
      <c r="J47" s="255"/>
      <c r="K47" s="255"/>
      <c r="L47" s="255"/>
      <c r="M47" s="255"/>
      <c r="N47" s="231" t="s">
        <v>187</v>
      </c>
      <c r="O47" s="232"/>
      <c r="P47" s="256">
        <f>+AA46</f>
        <v>16</v>
      </c>
      <c r="Q47" s="256">
        <f>+AE46</f>
        <v>0</v>
      </c>
      <c r="R47" s="256">
        <f>+AI46</f>
        <v>0</v>
      </c>
      <c r="S47" s="256">
        <f>+AM46</f>
        <v>0</v>
      </c>
      <c r="T47" s="257"/>
      <c r="U47" s="258"/>
      <c r="V47" s="259"/>
      <c r="W47" s="260"/>
      <c r="AA47" s="184"/>
      <c r="AB47" s="184"/>
      <c r="AC47" s="280"/>
      <c r="AD47" s="280"/>
      <c r="AE47" s="244"/>
      <c r="AF47" s="244"/>
      <c r="AG47" s="280"/>
      <c r="AH47" s="210"/>
      <c r="AK47" s="283"/>
      <c r="AL47" s="210"/>
      <c r="AP47" s="210"/>
      <c r="AQ47" s="210"/>
      <c r="AR47" s="210"/>
      <c r="AS47" s="210"/>
    </row>
    <row r="48" spans="1:45" ht="24.95" customHeight="1" thickBot="1" x14ac:dyDescent="0.3">
      <c r="A48" s="228"/>
      <c r="B48" s="288"/>
      <c r="C48" s="250"/>
      <c r="D48" s="261"/>
      <c r="E48" s="262"/>
      <c r="F48" s="263"/>
      <c r="G48" s="264"/>
      <c r="H48" s="265"/>
      <c r="I48" s="266"/>
      <c r="J48" s="266"/>
      <c r="K48" s="266"/>
      <c r="L48" s="266"/>
      <c r="M48" s="266"/>
      <c r="N48" s="231" t="s">
        <v>188</v>
      </c>
      <c r="O48" s="232"/>
      <c r="P48" s="296">
        <f>+AC46</f>
        <v>8.7912087912087919E-2</v>
      </c>
      <c r="Q48" s="296"/>
      <c r="R48" s="238"/>
      <c r="S48" s="238"/>
      <c r="T48" s="268"/>
      <c r="U48" s="269"/>
      <c r="V48" s="270"/>
      <c r="W48" s="271"/>
      <c r="AA48" s="184"/>
      <c r="AB48" s="184"/>
      <c r="AC48" s="280"/>
      <c r="AD48" s="280"/>
      <c r="AE48" s="244"/>
      <c r="AF48" s="244"/>
      <c r="AG48" s="280"/>
      <c r="AH48" s="210"/>
      <c r="AK48" s="283"/>
      <c r="AL48" s="210"/>
      <c r="AP48" s="210"/>
      <c r="AQ48" s="210"/>
      <c r="AR48" s="210"/>
      <c r="AS48" s="210"/>
    </row>
    <row r="49" spans="1:45" ht="24.95" customHeight="1" thickBot="1" x14ac:dyDescent="0.3">
      <c r="A49" s="228"/>
      <c r="B49" s="288"/>
      <c r="C49" s="250"/>
      <c r="D49" s="230" t="s">
        <v>232</v>
      </c>
      <c r="E49" s="231" t="s">
        <v>233</v>
      </c>
      <c r="F49" s="232"/>
      <c r="G49" s="233" t="s">
        <v>234</v>
      </c>
      <c r="H49" s="234"/>
      <c r="I49" s="235" t="s">
        <v>25</v>
      </c>
      <c r="J49" s="235" t="s">
        <v>8</v>
      </c>
      <c r="K49" s="235" t="s">
        <v>10</v>
      </c>
      <c r="L49" s="235" t="s">
        <v>79</v>
      </c>
      <c r="M49" s="235" t="s">
        <v>23</v>
      </c>
      <c r="N49" s="272">
        <v>2022</v>
      </c>
      <c r="O49" s="273">
        <v>0.12</v>
      </c>
      <c r="P49" s="273">
        <v>0.2</v>
      </c>
      <c r="Q49" s="273">
        <v>0.2</v>
      </c>
      <c r="R49" s="273">
        <v>0.2</v>
      </c>
      <c r="S49" s="273">
        <v>0.2</v>
      </c>
      <c r="T49" s="240">
        <f>SUM(P50:S50)</f>
        <v>41</v>
      </c>
      <c r="U49" s="241">
        <f>+AS49</f>
        <v>0.22527472527472528</v>
      </c>
      <c r="V49" s="242" t="s">
        <v>35</v>
      </c>
      <c r="W49" s="243">
        <f>+U49/P49-1</f>
        <v>0.12637362637362637</v>
      </c>
      <c r="AA49" s="184">
        <v>41</v>
      </c>
      <c r="AB49" s="184">
        <v>182</v>
      </c>
      <c r="AC49" s="280">
        <f t="shared" si="0"/>
        <v>0.22527472527472528</v>
      </c>
      <c r="AD49" s="280"/>
      <c r="AE49" s="244"/>
      <c r="AF49" s="244"/>
      <c r="AG49" s="280" t="e">
        <f t="shared" si="2"/>
        <v>#DIV/0!</v>
      </c>
      <c r="AH49" s="210"/>
      <c r="AI49" s="246"/>
      <c r="AJ49" s="246"/>
      <c r="AK49" s="212" t="e">
        <f>+AI49/AJ49</f>
        <v>#DIV/0!</v>
      </c>
      <c r="AL49" s="210"/>
      <c r="AM49" s="247"/>
      <c r="AN49" s="244"/>
      <c r="AO49" s="248" t="e">
        <f>+AM49/AN49</f>
        <v>#DIV/0!</v>
      </c>
      <c r="AP49" s="210"/>
      <c r="AQ49" s="184">
        <f>+AA49+AE49+AI49+AM49</f>
        <v>41</v>
      </c>
      <c r="AR49" s="184">
        <f>+AB49+AF49+AJ49+AN49</f>
        <v>182</v>
      </c>
      <c r="AS49" s="210">
        <f>+AQ49/AR49</f>
        <v>0.22527472527472528</v>
      </c>
    </row>
    <row r="50" spans="1:45" ht="24.95" customHeight="1" thickBot="1" x14ac:dyDescent="0.3">
      <c r="A50" s="228"/>
      <c r="B50" s="288"/>
      <c r="C50" s="250"/>
      <c r="D50" s="250"/>
      <c r="E50" s="251"/>
      <c r="F50" s="252"/>
      <c r="G50" s="253"/>
      <c r="H50" s="254"/>
      <c r="I50" s="255"/>
      <c r="J50" s="255"/>
      <c r="K50" s="255"/>
      <c r="L50" s="255"/>
      <c r="M50" s="255"/>
      <c r="N50" s="231" t="s">
        <v>187</v>
      </c>
      <c r="O50" s="232"/>
      <c r="P50" s="256">
        <f>+AA49</f>
        <v>41</v>
      </c>
      <c r="Q50" s="256">
        <f>+AE49</f>
        <v>0</v>
      </c>
      <c r="R50" s="256">
        <f>+AI49</f>
        <v>0</v>
      </c>
      <c r="S50" s="256">
        <f>+AM49</f>
        <v>0</v>
      </c>
      <c r="T50" s="257"/>
      <c r="U50" s="258"/>
      <c r="V50" s="259"/>
      <c r="W50" s="260"/>
      <c r="AA50" s="184"/>
      <c r="AB50" s="184"/>
      <c r="AC50" s="280"/>
      <c r="AD50" s="280"/>
      <c r="AE50" s="244"/>
      <c r="AF50" s="244"/>
      <c r="AG50" s="280"/>
      <c r="AH50" s="210"/>
      <c r="AK50" s="283"/>
      <c r="AL50" s="210"/>
      <c r="AP50" s="210"/>
      <c r="AQ50" s="210"/>
      <c r="AR50" s="210"/>
      <c r="AS50" s="210"/>
    </row>
    <row r="51" spans="1:45" ht="24.95" customHeight="1" thickBot="1" x14ac:dyDescent="0.3">
      <c r="A51" s="228"/>
      <c r="B51" s="288"/>
      <c r="C51" s="250"/>
      <c r="D51" s="261"/>
      <c r="E51" s="262"/>
      <c r="F51" s="263"/>
      <c r="G51" s="264"/>
      <c r="H51" s="265"/>
      <c r="I51" s="266"/>
      <c r="J51" s="266"/>
      <c r="K51" s="266"/>
      <c r="L51" s="266"/>
      <c r="M51" s="266"/>
      <c r="N51" s="231" t="s">
        <v>188</v>
      </c>
      <c r="O51" s="232"/>
      <c r="P51" s="296">
        <f>+AC49</f>
        <v>0.22527472527472528</v>
      </c>
      <c r="Q51" s="296"/>
      <c r="R51" s="238"/>
      <c r="S51" s="238"/>
      <c r="T51" s="268"/>
      <c r="U51" s="269"/>
      <c r="V51" s="270"/>
      <c r="W51" s="271"/>
      <c r="AA51" s="184"/>
      <c r="AB51" s="184"/>
      <c r="AC51" s="280"/>
      <c r="AD51" s="280"/>
      <c r="AE51" s="244"/>
      <c r="AF51" s="244"/>
      <c r="AG51" s="280"/>
      <c r="AH51" s="210"/>
      <c r="AK51" s="283"/>
      <c r="AL51" s="210"/>
      <c r="AP51" s="210"/>
      <c r="AQ51" s="210"/>
      <c r="AR51" s="210"/>
      <c r="AS51" s="210"/>
    </row>
    <row r="52" spans="1:45" ht="24.95" customHeight="1" thickBot="1" x14ac:dyDescent="0.3">
      <c r="A52" s="228"/>
      <c r="B52" s="288"/>
      <c r="C52" s="250"/>
      <c r="D52" s="230" t="s">
        <v>235</v>
      </c>
      <c r="E52" s="231" t="s">
        <v>236</v>
      </c>
      <c r="F52" s="232"/>
      <c r="G52" s="233" t="s">
        <v>237</v>
      </c>
      <c r="H52" s="234"/>
      <c r="I52" s="235" t="s">
        <v>25</v>
      </c>
      <c r="J52" s="235" t="s">
        <v>8</v>
      </c>
      <c r="K52" s="235" t="s">
        <v>10</v>
      </c>
      <c r="L52" s="235" t="s">
        <v>12</v>
      </c>
      <c r="M52" s="235" t="s">
        <v>23</v>
      </c>
      <c r="N52" s="272">
        <v>2022</v>
      </c>
      <c r="O52" s="238">
        <v>0.27</v>
      </c>
      <c r="P52" s="238">
        <v>0.3</v>
      </c>
      <c r="Q52" s="238">
        <v>0.3</v>
      </c>
      <c r="R52" s="238">
        <v>0.3</v>
      </c>
      <c r="S52" s="238">
        <v>0.3</v>
      </c>
      <c r="T52" s="240">
        <f>SUM(P53:S53)</f>
        <v>77</v>
      </c>
      <c r="U52" s="241">
        <f>+AS52</f>
        <v>0.42307692307692307</v>
      </c>
      <c r="V52" s="242" t="s">
        <v>35</v>
      </c>
      <c r="W52" s="243">
        <f>+U52/P52-1</f>
        <v>0.41025641025641035</v>
      </c>
      <c r="AA52" s="184">
        <v>77</v>
      </c>
      <c r="AB52" s="184">
        <v>182</v>
      </c>
      <c r="AC52" s="280">
        <f t="shared" si="0"/>
        <v>0.42307692307692307</v>
      </c>
      <c r="AD52" s="280"/>
      <c r="AE52" s="244"/>
      <c r="AF52" s="244"/>
      <c r="AG52" s="280" t="e">
        <f t="shared" si="2"/>
        <v>#DIV/0!</v>
      </c>
      <c r="AH52" s="210"/>
      <c r="AI52" s="246"/>
      <c r="AJ52" s="246"/>
      <c r="AK52" s="212" t="e">
        <f>+AI52/AJ52</f>
        <v>#DIV/0!</v>
      </c>
      <c r="AL52" s="210"/>
      <c r="AM52" s="247"/>
      <c r="AN52" s="244"/>
      <c r="AO52" s="248" t="e">
        <f>+AM52/AN52</f>
        <v>#DIV/0!</v>
      </c>
      <c r="AP52" s="210"/>
      <c r="AQ52" s="184">
        <f>+AA52+AE52+AI52+AM52</f>
        <v>77</v>
      </c>
      <c r="AR52" s="184">
        <f>+AB52+AF52+AJ52+AN52</f>
        <v>182</v>
      </c>
      <c r="AS52" s="210">
        <f>+AQ52/AR52</f>
        <v>0.42307692307692307</v>
      </c>
    </row>
    <row r="53" spans="1:45" ht="24.95" customHeight="1" thickBot="1" x14ac:dyDescent="0.3">
      <c r="A53" s="228"/>
      <c r="B53" s="288"/>
      <c r="C53" s="250"/>
      <c r="D53" s="250"/>
      <c r="E53" s="251"/>
      <c r="F53" s="252"/>
      <c r="G53" s="253"/>
      <c r="H53" s="254"/>
      <c r="I53" s="255"/>
      <c r="J53" s="255"/>
      <c r="K53" s="255"/>
      <c r="L53" s="255"/>
      <c r="M53" s="255"/>
      <c r="N53" s="231" t="s">
        <v>187</v>
      </c>
      <c r="O53" s="232"/>
      <c r="P53" s="256">
        <f>+AA52</f>
        <v>77</v>
      </c>
      <c r="Q53" s="256">
        <f>+AE52</f>
        <v>0</v>
      </c>
      <c r="R53" s="256">
        <f>+AI52</f>
        <v>0</v>
      </c>
      <c r="S53" s="256">
        <f>+AM52</f>
        <v>0</v>
      </c>
      <c r="T53" s="257"/>
      <c r="U53" s="258"/>
      <c r="V53" s="259"/>
      <c r="W53" s="260"/>
      <c r="AA53" s="184"/>
      <c r="AB53" s="184"/>
      <c r="AC53" s="280"/>
      <c r="AD53" s="280"/>
      <c r="AE53" s="244"/>
      <c r="AF53" s="244"/>
      <c r="AG53" s="280"/>
      <c r="AH53" s="210"/>
      <c r="AK53" s="283"/>
      <c r="AL53" s="210"/>
      <c r="AP53" s="210"/>
      <c r="AQ53" s="210"/>
      <c r="AR53" s="210"/>
      <c r="AS53" s="210"/>
    </row>
    <row r="54" spans="1:45" ht="24.95" customHeight="1" thickBot="1" x14ac:dyDescent="0.3">
      <c r="A54" s="228"/>
      <c r="B54" s="288"/>
      <c r="C54" s="250"/>
      <c r="D54" s="261"/>
      <c r="E54" s="262"/>
      <c r="F54" s="263"/>
      <c r="G54" s="264"/>
      <c r="H54" s="265"/>
      <c r="I54" s="266"/>
      <c r="J54" s="266"/>
      <c r="K54" s="266"/>
      <c r="L54" s="266"/>
      <c r="M54" s="266"/>
      <c r="N54" s="231" t="s">
        <v>188</v>
      </c>
      <c r="O54" s="232"/>
      <c r="P54" s="296">
        <f>+AC52</f>
        <v>0.42307692307692307</v>
      </c>
      <c r="Q54" s="296"/>
      <c r="R54" s="238"/>
      <c r="S54" s="238"/>
      <c r="T54" s="268"/>
      <c r="U54" s="269"/>
      <c r="V54" s="270"/>
      <c r="W54" s="271"/>
      <c r="AA54" s="184"/>
      <c r="AB54" s="184"/>
      <c r="AC54" s="280"/>
      <c r="AD54" s="280"/>
      <c r="AE54" s="244"/>
      <c r="AF54" s="244"/>
      <c r="AG54" s="280"/>
      <c r="AH54" s="210"/>
      <c r="AK54" s="283"/>
      <c r="AL54" s="210"/>
      <c r="AP54" s="210"/>
      <c r="AQ54" s="210"/>
      <c r="AR54" s="210"/>
      <c r="AS54" s="210"/>
    </row>
    <row r="55" spans="1:45" ht="24.95" customHeight="1" thickBot="1" x14ac:dyDescent="0.3">
      <c r="A55" s="228"/>
      <c r="B55" s="288"/>
      <c r="C55" s="250"/>
      <c r="D55" s="230" t="s">
        <v>238</v>
      </c>
      <c r="E55" s="231" t="s">
        <v>239</v>
      </c>
      <c r="F55" s="232"/>
      <c r="G55" s="233" t="s">
        <v>240</v>
      </c>
      <c r="H55" s="234"/>
      <c r="I55" s="235" t="s">
        <v>25</v>
      </c>
      <c r="J55" s="235" t="s">
        <v>8</v>
      </c>
      <c r="K55" s="235" t="s">
        <v>10</v>
      </c>
      <c r="L55" s="235" t="s">
        <v>12</v>
      </c>
      <c r="M55" s="235" t="s">
        <v>23</v>
      </c>
      <c r="N55" s="272">
        <v>2022</v>
      </c>
      <c r="O55" s="238">
        <v>0.95</v>
      </c>
      <c r="P55" s="238">
        <v>0.95</v>
      </c>
      <c r="Q55" s="238">
        <v>0.95</v>
      </c>
      <c r="R55" s="238">
        <v>0.95</v>
      </c>
      <c r="S55" s="238">
        <v>0.95</v>
      </c>
      <c r="T55" s="240">
        <f>SUM(P56:S56)</f>
        <v>182</v>
      </c>
      <c r="U55" s="241">
        <f>+AS55</f>
        <v>1.0282485875706215</v>
      </c>
      <c r="V55" s="242" t="s">
        <v>35</v>
      </c>
      <c r="W55" s="243">
        <f>+U55/P55-1</f>
        <v>8.2366934284864746E-2</v>
      </c>
      <c r="AA55" s="184">
        <v>182</v>
      </c>
      <c r="AB55" s="184">
        <v>177</v>
      </c>
      <c r="AC55" s="280">
        <f t="shared" si="0"/>
        <v>1.0282485875706215</v>
      </c>
      <c r="AD55" s="280"/>
      <c r="AE55" s="244"/>
      <c r="AF55" s="244"/>
      <c r="AG55" s="280" t="e">
        <f t="shared" si="2"/>
        <v>#DIV/0!</v>
      </c>
      <c r="AH55" s="210"/>
      <c r="AI55" s="246"/>
      <c r="AJ55" s="246"/>
      <c r="AK55" s="212" t="e">
        <f>+AI55/AJ55</f>
        <v>#DIV/0!</v>
      </c>
      <c r="AL55" s="210"/>
      <c r="AM55" s="244"/>
      <c r="AN55" s="247"/>
      <c r="AO55" s="287" t="e">
        <f>+AM55/AN55</f>
        <v>#DIV/0!</v>
      </c>
      <c r="AP55" s="210"/>
      <c r="AQ55" s="184">
        <f>+AA55+AE55+AI55+AM55</f>
        <v>182</v>
      </c>
      <c r="AR55" s="184">
        <f>+AB55+AF55+AJ55+AN55</f>
        <v>177</v>
      </c>
      <c r="AS55" s="210">
        <f>+AQ55/AR55</f>
        <v>1.0282485875706215</v>
      </c>
    </row>
    <row r="56" spans="1:45" ht="24.95" customHeight="1" thickBot="1" x14ac:dyDescent="0.3">
      <c r="A56" s="228"/>
      <c r="B56" s="288"/>
      <c r="C56" s="250"/>
      <c r="D56" s="250"/>
      <c r="E56" s="251"/>
      <c r="F56" s="252"/>
      <c r="G56" s="253"/>
      <c r="H56" s="254"/>
      <c r="I56" s="255"/>
      <c r="J56" s="255"/>
      <c r="K56" s="255"/>
      <c r="L56" s="255"/>
      <c r="M56" s="255"/>
      <c r="N56" s="231" t="s">
        <v>187</v>
      </c>
      <c r="O56" s="232"/>
      <c r="P56" s="256">
        <f>+AA55</f>
        <v>182</v>
      </c>
      <c r="Q56" s="256">
        <f>+AE55</f>
        <v>0</v>
      </c>
      <c r="R56" s="256">
        <f>+AI55</f>
        <v>0</v>
      </c>
      <c r="S56" s="256">
        <f>+AM55</f>
        <v>0</v>
      </c>
      <c r="T56" s="257"/>
      <c r="U56" s="258"/>
      <c r="V56" s="259"/>
      <c r="W56" s="260"/>
      <c r="AA56" s="184"/>
      <c r="AB56" s="184"/>
      <c r="AC56" s="280"/>
      <c r="AD56" s="280"/>
      <c r="AE56" s="244"/>
      <c r="AF56" s="244"/>
      <c r="AG56" s="282"/>
      <c r="AH56" s="210"/>
      <c r="AK56" s="283"/>
      <c r="AL56" s="210"/>
      <c r="AP56" s="210"/>
      <c r="AQ56" s="210"/>
      <c r="AR56" s="210"/>
      <c r="AS56" s="210"/>
    </row>
    <row r="57" spans="1:45" ht="24.95" customHeight="1" thickBot="1" x14ac:dyDescent="0.3">
      <c r="A57" s="228"/>
      <c r="B57" s="289"/>
      <c r="C57" s="261"/>
      <c r="D57" s="261"/>
      <c r="E57" s="262"/>
      <c r="F57" s="263"/>
      <c r="G57" s="264"/>
      <c r="H57" s="265"/>
      <c r="I57" s="266"/>
      <c r="J57" s="266"/>
      <c r="K57" s="266"/>
      <c r="L57" s="266"/>
      <c r="M57" s="266"/>
      <c r="N57" s="231" t="s">
        <v>188</v>
      </c>
      <c r="O57" s="232"/>
      <c r="P57" s="296">
        <f>+AC55</f>
        <v>1.0282485875706215</v>
      </c>
      <c r="Q57" s="296"/>
      <c r="R57" s="238"/>
      <c r="S57" s="238"/>
      <c r="T57" s="268"/>
      <c r="U57" s="269"/>
      <c r="V57" s="270"/>
      <c r="W57" s="271"/>
      <c r="AA57" s="184"/>
      <c r="AB57" s="184"/>
      <c r="AC57" s="280"/>
      <c r="AD57" s="280"/>
      <c r="AE57" s="244"/>
      <c r="AF57" s="244"/>
      <c r="AG57" s="282"/>
      <c r="AH57" s="210"/>
      <c r="AK57" s="283"/>
      <c r="AL57" s="210"/>
      <c r="AP57" s="210"/>
      <c r="AQ57" s="210"/>
      <c r="AR57" s="210"/>
      <c r="AS57" s="210"/>
    </row>
    <row r="58" spans="1:45" ht="24.95" customHeight="1" thickBot="1" x14ac:dyDescent="0.3">
      <c r="A58" s="228"/>
      <c r="B58" s="285" t="s">
        <v>241</v>
      </c>
      <c r="C58" s="230" t="s">
        <v>242</v>
      </c>
      <c r="D58" s="230" t="s">
        <v>243</v>
      </c>
      <c r="E58" s="231" t="s">
        <v>244</v>
      </c>
      <c r="F58" s="232"/>
      <c r="G58" s="233" t="s">
        <v>245</v>
      </c>
      <c r="H58" s="234"/>
      <c r="I58" s="235" t="s">
        <v>25</v>
      </c>
      <c r="J58" s="235" t="s">
        <v>8</v>
      </c>
      <c r="K58" s="235" t="s">
        <v>10</v>
      </c>
      <c r="L58" s="235" t="s">
        <v>12</v>
      </c>
      <c r="M58" s="235" t="s">
        <v>23</v>
      </c>
      <c r="N58" s="272">
        <v>2019</v>
      </c>
      <c r="O58" s="238">
        <v>0.7</v>
      </c>
      <c r="P58" s="238">
        <v>0.7</v>
      </c>
      <c r="Q58" s="238">
        <v>0.7</v>
      </c>
      <c r="R58" s="238">
        <v>0.7</v>
      </c>
      <c r="S58" s="238">
        <v>0.7</v>
      </c>
      <c r="T58" s="240">
        <f>SUM(P59:S59)</f>
        <v>392</v>
      </c>
      <c r="U58" s="241">
        <f>+AS58</f>
        <v>0.69503546099290781</v>
      </c>
      <c r="V58" s="242" t="s">
        <v>35</v>
      </c>
      <c r="W58" s="243">
        <f>+U58/P58-1</f>
        <v>-7.0921985815601829E-3</v>
      </c>
      <c r="AA58" s="184">
        <v>392</v>
      </c>
      <c r="AB58" s="184">
        <v>564</v>
      </c>
      <c r="AC58" s="280">
        <f t="shared" si="0"/>
        <v>0.69503546099290781</v>
      </c>
      <c r="AD58" s="280"/>
      <c r="AE58" s="244"/>
      <c r="AF58" s="244"/>
      <c r="AG58" s="297" t="e">
        <f t="shared" ref="AG58:AG61" si="3">+AE58/AF58</f>
        <v>#DIV/0!</v>
      </c>
      <c r="AH58" s="210"/>
      <c r="AI58" s="246"/>
      <c r="AJ58" s="246"/>
      <c r="AK58" s="212" t="e">
        <f>+AI58/AJ58</f>
        <v>#DIV/0!</v>
      </c>
      <c r="AL58" s="210"/>
      <c r="AM58" s="247"/>
      <c r="AN58" s="244"/>
      <c r="AO58" s="287" t="e">
        <f>+AM58/AN58</f>
        <v>#DIV/0!</v>
      </c>
      <c r="AP58" s="210"/>
      <c r="AQ58" s="184">
        <f>+AA58+AE58+AI58+AM58</f>
        <v>392</v>
      </c>
      <c r="AR58" s="184">
        <f>+AB58+AF58+AJ58+AN58</f>
        <v>564</v>
      </c>
      <c r="AS58" s="210">
        <f>+AQ58/AR58</f>
        <v>0.69503546099290781</v>
      </c>
    </row>
    <row r="59" spans="1:45" ht="24.95" customHeight="1" thickBot="1" x14ac:dyDescent="0.3">
      <c r="A59" s="298"/>
      <c r="B59" s="288"/>
      <c r="C59" s="250"/>
      <c r="D59" s="250"/>
      <c r="E59" s="251"/>
      <c r="F59" s="252"/>
      <c r="G59" s="253"/>
      <c r="H59" s="254"/>
      <c r="I59" s="255"/>
      <c r="J59" s="255"/>
      <c r="K59" s="255"/>
      <c r="L59" s="255"/>
      <c r="M59" s="255"/>
      <c r="N59" s="231" t="s">
        <v>187</v>
      </c>
      <c r="O59" s="232"/>
      <c r="P59" s="256">
        <f>+AA58</f>
        <v>392</v>
      </c>
      <c r="Q59" s="256">
        <f>+AE58</f>
        <v>0</v>
      </c>
      <c r="R59" s="256">
        <f>+AI58</f>
        <v>0</v>
      </c>
      <c r="S59" s="256">
        <f>+AM58</f>
        <v>0</v>
      </c>
      <c r="T59" s="257"/>
      <c r="U59" s="258"/>
      <c r="V59" s="259"/>
      <c r="W59" s="260"/>
      <c r="AA59" s="184"/>
      <c r="AB59" s="184"/>
      <c r="AC59" s="280"/>
      <c r="AD59" s="280"/>
      <c r="AE59" s="244"/>
      <c r="AF59" s="244"/>
      <c r="AG59" s="297"/>
      <c r="AH59" s="210"/>
      <c r="AK59" s="283"/>
      <c r="AL59" s="210"/>
      <c r="AP59" s="210"/>
      <c r="AQ59" s="210"/>
      <c r="AR59" s="210"/>
      <c r="AS59" s="210"/>
    </row>
    <row r="60" spans="1:45" ht="24.95" customHeight="1" thickBot="1" x14ac:dyDescent="0.3">
      <c r="A60" s="298"/>
      <c r="B60" s="289"/>
      <c r="C60" s="261"/>
      <c r="D60" s="261"/>
      <c r="E60" s="262"/>
      <c r="F60" s="263"/>
      <c r="G60" s="264"/>
      <c r="H60" s="265"/>
      <c r="I60" s="266"/>
      <c r="J60" s="266"/>
      <c r="K60" s="266"/>
      <c r="L60" s="266"/>
      <c r="M60" s="266"/>
      <c r="N60" s="231" t="s">
        <v>188</v>
      </c>
      <c r="O60" s="232"/>
      <c r="P60" s="296">
        <f>+AC58</f>
        <v>0.69503546099290781</v>
      </c>
      <c r="Q60" s="296"/>
      <c r="R60" s="238"/>
      <c r="S60" s="238"/>
      <c r="T60" s="268"/>
      <c r="U60" s="269"/>
      <c r="V60" s="270"/>
      <c r="W60" s="271"/>
      <c r="AA60" s="184"/>
      <c r="AB60" s="184"/>
      <c r="AC60" s="280"/>
      <c r="AD60" s="280"/>
      <c r="AE60" s="244"/>
      <c r="AF60" s="244"/>
      <c r="AG60" s="297"/>
      <c r="AH60" s="210"/>
      <c r="AK60" s="283"/>
      <c r="AL60" s="210"/>
      <c r="AP60" s="210"/>
      <c r="AQ60" s="210"/>
      <c r="AR60" s="210"/>
      <c r="AS60" s="210"/>
    </row>
    <row r="61" spans="1:45" ht="24.95" customHeight="1" thickBot="1" x14ac:dyDescent="0.3">
      <c r="A61" s="299" t="s">
        <v>246</v>
      </c>
      <c r="B61" s="300" t="s">
        <v>457</v>
      </c>
      <c r="C61" s="301" t="s">
        <v>247</v>
      </c>
      <c r="D61" s="301" t="s">
        <v>248</v>
      </c>
      <c r="E61" s="302" t="s">
        <v>249</v>
      </c>
      <c r="F61" s="303"/>
      <c r="G61" s="304" t="s">
        <v>250</v>
      </c>
      <c r="H61" s="305"/>
      <c r="I61" s="306" t="s">
        <v>25</v>
      </c>
      <c r="J61" s="306" t="s">
        <v>8</v>
      </c>
      <c r="K61" s="306" t="s">
        <v>10</v>
      </c>
      <c r="L61" s="306" t="s">
        <v>12</v>
      </c>
      <c r="M61" s="306" t="s">
        <v>23</v>
      </c>
      <c r="N61" s="307">
        <v>2022</v>
      </c>
      <c r="O61" s="308">
        <v>0.4</v>
      </c>
      <c r="P61" s="308">
        <v>0.45</v>
      </c>
      <c r="Q61" s="308">
        <v>0.45</v>
      </c>
      <c r="R61" s="308">
        <v>0.45</v>
      </c>
      <c r="S61" s="308">
        <v>0.45</v>
      </c>
      <c r="T61" s="309">
        <f>SUM(P62:S62)</f>
        <v>302</v>
      </c>
      <c r="U61" s="310">
        <f>+AS61</f>
        <v>0.55109489051094895</v>
      </c>
      <c r="V61" s="311" t="s">
        <v>35</v>
      </c>
      <c r="W61" s="312">
        <f>+U61/P61-1</f>
        <v>0.22465531224655311</v>
      </c>
      <c r="AA61" s="184">
        <v>302</v>
      </c>
      <c r="AB61" s="184">
        <v>548</v>
      </c>
      <c r="AC61" s="280">
        <f t="shared" si="0"/>
        <v>0.55109489051094895</v>
      </c>
      <c r="AD61" s="280"/>
      <c r="AE61" s="313"/>
      <c r="AF61" s="313"/>
      <c r="AG61" s="314" t="e">
        <f t="shared" si="3"/>
        <v>#DIV/0!</v>
      </c>
      <c r="AH61" s="280"/>
      <c r="AI61" s="246"/>
      <c r="AJ61" s="246"/>
      <c r="AK61" s="212" t="e">
        <f>+AI61/AJ61</f>
        <v>#DIV/0!</v>
      </c>
      <c r="AL61" s="280"/>
      <c r="AM61" s="315"/>
      <c r="AN61" s="315"/>
      <c r="AO61" s="287" t="e">
        <f>+AM61/AN61</f>
        <v>#DIV/0!</v>
      </c>
      <c r="AP61" s="280"/>
      <c r="AQ61" s="184">
        <f>+AA61+AE61+AI61+AM61</f>
        <v>302</v>
      </c>
      <c r="AR61" s="184">
        <f>+AB61+AF61+AJ61+AN61</f>
        <v>548</v>
      </c>
      <c r="AS61" s="210">
        <f>+AQ61/AR61</f>
        <v>0.55109489051094895</v>
      </c>
    </row>
    <row r="62" spans="1:45" ht="24.95" customHeight="1" thickBot="1" x14ac:dyDescent="0.3">
      <c r="A62" s="299"/>
      <c r="B62" s="316"/>
      <c r="C62" s="317"/>
      <c r="D62" s="317"/>
      <c r="E62" s="318"/>
      <c r="F62" s="319"/>
      <c r="G62" s="320"/>
      <c r="H62" s="321"/>
      <c r="I62" s="322"/>
      <c r="J62" s="322"/>
      <c r="K62" s="322"/>
      <c r="L62" s="322"/>
      <c r="M62" s="322"/>
      <c r="N62" s="302" t="s">
        <v>187</v>
      </c>
      <c r="O62" s="303"/>
      <c r="P62" s="323">
        <f>+AA61</f>
        <v>302</v>
      </c>
      <c r="Q62" s="324">
        <f>+AE61</f>
        <v>0</v>
      </c>
      <c r="R62" s="325">
        <f>+AI61</f>
        <v>0</v>
      </c>
      <c r="S62" s="323">
        <f>+AM61</f>
        <v>0</v>
      </c>
      <c r="T62" s="326"/>
      <c r="U62" s="327"/>
      <c r="V62" s="328"/>
      <c r="W62" s="329"/>
      <c r="AA62" s="184"/>
      <c r="AB62" s="184"/>
      <c r="AC62" s="280"/>
      <c r="AD62" s="280"/>
      <c r="AE62" s="313"/>
      <c r="AF62" s="313"/>
      <c r="AG62" s="314"/>
      <c r="AH62" s="280"/>
      <c r="AK62" s="283"/>
      <c r="AL62" s="280"/>
      <c r="AP62" s="280"/>
      <c r="AQ62" s="280"/>
      <c r="AR62" s="280"/>
      <c r="AS62" s="280"/>
    </row>
    <row r="63" spans="1:45" ht="24.95" customHeight="1" thickBot="1" x14ac:dyDescent="0.3">
      <c r="A63" s="299"/>
      <c r="B63" s="316"/>
      <c r="C63" s="317"/>
      <c r="D63" s="330"/>
      <c r="E63" s="331"/>
      <c r="F63" s="332"/>
      <c r="G63" s="333"/>
      <c r="H63" s="334"/>
      <c r="I63" s="335"/>
      <c r="J63" s="335"/>
      <c r="K63" s="335"/>
      <c r="L63" s="335"/>
      <c r="M63" s="335"/>
      <c r="N63" s="302" t="s">
        <v>188</v>
      </c>
      <c r="O63" s="303"/>
      <c r="P63" s="336">
        <f>+AC61</f>
        <v>0.55109489051094895</v>
      </c>
      <c r="Q63" s="336"/>
      <c r="R63" s="337"/>
      <c r="S63" s="337"/>
      <c r="T63" s="338"/>
      <c r="U63" s="339"/>
      <c r="V63" s="340"/>
      <c r="W63" s="341"/>
      <c r="AA63" s="184"/>
      <c r="AB63" s="184"/>
      <c r="AC63" s="280"/>
      <c r="AD63" s="280"/>
      <c r="AE63" s="313"/>
      <c r="AF63" s="313"/>
      <c r="AG63" s="314"/>
      <c r="AH63" s="280"/>
      <c r="AK63" s="283"/>
      <c r="AL63" s="280"/>
      <c r="AP63" s="280"/>
      <c r="AQ63" s="280"/>
      <c r="AR63" s="280"/>
      <c r="AS63" s="280"/>
    </row>
    <row r="64" spans="1:45" ht="30" customHeight="1" thickBot="1" x14ac:dyDescent="0.3">
      <c r="A64" s="299"/>
      <c r="B64" s="316"/>
      <c r="C64" s="317"/>
      <c r="D64" s="301" t="s">
        <v>251</v>
      </c>
      <c r="E64" s="302" t="s">
        <v>252</v>
      </c>
      <c r="F64" s="303"/>
      <c r="G64" s="304" t="s">
        <v>253</v>
      </c>
      <c r="H64" s="305"/>
      <c r="I64" s="306" t="s">
        <v>25</v>
      </c>
      <c r="J64" s="306" t="s">
        <v>8</v>
      </c>
      <c r="K64" s="306" t="s">
        <v>10</v>
      </c>
      <c r="L64" s="306" t="s">
        <v>12</v>
      </c>
      <c r="M64" s="306" t="s">
        <v>19</v>
      </c>
      <c r="N64" s="307">
        <v>2022</v>
      </c>
      <c r="O64" s="308">
        <v>0.06</v>
      </c>
      <c r="P64" s="308">
        <v>0.06</v>
      </c>
      <c r="Q64" s="308">
        <v>0.06</v>
      </c>
      <c r="R64" s="308">
        <v>0.06</v>
      </c>
      <c r="S64" s="308">
        <v>0.06</v>
      </c>
      <c r="T64" s="309">
        <f>SUM(P65:S65)</f>
        <v>302</v>
      </c>
      <c r="U64" s="310">
        <f>+AS64</f>
        <v>-0.13467048710601714</v>
      </c>
      <c r="V64" s="342" t="s">
        <v>37</v>
      </c>
      <c r="W64" s="312">
        <f>+U64/P64-1</f>
        <v>-3.2445081184336191</v>
      </c>
      <c r="AA64" s="184">
        <v>302</v>
      </c>
      <c r="AB64" s="184">
        <v>349</v>
      </c>
      <c r="AC64" s="280">
        <f>((+AA64/AB64)-1)</f>
        <v>-0.13467048710601714</v>
      </c>
      <c r="AD64" s="280"/>
      <c r="AE64" s="343"/>
      <c r="AF64" s="344"/>
      <c r="AG64" s="314" t="e">
        <f>((+AE64/AF64)-1)</f>
        <v>#DIV/0!</v>
      </c>
      <c r="AH64" s="280"/>
      <c r="AI64" s="246"/>
      <c r="AJ64" s="246"/>
      <c r="AK64" s="212" t="e">
        <f>(+AI64/AJ64-1)</f>
        <v>#DIV/0!</v>
      </c>
      <c r="AL64" s="280"/>
      <c r="AM64" s="244"/>
      <c r="AN64" s="345"/>
      <c r="AO64" s="287" t="e">
        <f>+AM64/AN64-1</f>
        <v>#DIV/0!</v>
      </c>
      <c r="AP64" s="280"/>
      <c r="AQ64" s="184">
        <f>+AA64+AE64+AI64+AM64</f>
        <v>302</v>
      </c>
      <c r="AR64" s="184">
        <f>+AB64+AF64+AJ64+AN64</f>
        <v>349</v>
      </c>
      <c r="AS64" s="210">
        <f>+AQ64/AR64-1</f>
        <v>-0.13467048710601714</v>
      </c>
    </row>
    <row r="65" spans="1:45" ht="30" customHeight="1" thickBot="1" x14ac:dyDescent="0.3">
      <c r="A65" s="299"/>
      <c r="B65" s="316"/>
      <c r="C65" s="317"/>
      <c r="D65" s="317"/>
      <c r="E65" s="318"/>
      <c r="F65" s="319"/>
      <c r="G65" s="320"/>
      <c r="H65" s="321"/>
      <c r="I65" s="322"/>
      <c r="J65" s="322"/>
      <c r="K65" s="322"/>
      <c r="L65" s="322"/>
      <c r="M65" s="322"/>
      <c r="N65" s="302" t="s">
        <v>187</v>
      </c>
      <c r="O65" s="303"/>
      <c r="P65" s="325">
        <f>+AA64</f>
        <v>302</v>
      </c>
      <c r="Q65" s="325">
        <f>+AE64</f>
        <v>0</v>
      </c>
      <c r="R65" s="325">
        <f>+AI64</f>
        <v>0</v>
      </c>
      <c r="S65" s="325">
        <f>+AM64</f>
        <v>0</v>
      </c>
      <c r="T65" s="326"/>
      <c r="U65" s="327"/>
      <c r="V65" s="346"/>
      <c r="W65" s="329"/>
      <c r="AA65" s="184"/>
      <c r="AB65" s="184"/>
      <c r="AC65" s="280"/>
      <c r="AD65" s="280"/>
      <c r="AE65" s="343"/>
      <c r="AF65" s="344"/>
      <c r="AG65" s="314"/>
      <c r="AH65" s="280"/>
      <c r="AK65" s="283"/>
      <c r="AL65" s="280"/>
      <c r="AP65" s="280"/>
      <c r="AQ65" s="280"/>
      <c r="AR65" s="280"/>
      <c r="AS65" s="280"/>
    </row>
    <row r="66" spans="1:45" ht="30" customHeight="1" thickBot="1" x14ac:dyDescent="0.3">
      <c r="A66" s="299"/>
      <c r="B66" s="316"/>
      <c r="C66" s="317"/>
      <c r="D66" s="330"/>
      <c r="E66" s="331"/>
      <c r="F66" s="332"/>
      <c r="G66" s="333"/>
      <c r="H66" s="334"/>
      <c r="I66" s="335"/>
      <c r="J66" s="335"/>
      <c r="K66" s="335"/>
      <c r="L66" s="335"/>
      <c r="M66" s="335"/>
      <c r="N66" s="302" t="s">
        <v>188</v>
      </c>
      <c r="O66" s="303"/>
      <c r="P66" s="336">
        <f>+AC64</f>
        <v>-0.13467048710601714</v>
      </c>
      <c r="Q66" s="336"/>
      <c r="R66" s="337"/>
      <c r="S66" s="337"/>
      <c r="T66" s="338"/>
      <c r="U66" s="339"/>
      <c r="V66" s="347"/>
      <c r="W66" s="341"/>
      <c r="AA66" s="184"/>
      <c r="AB66" s="184"/>
      <c r="AC66" s="280"/>
      <c r="AD66" s="280"/>
      <c r="AE66" s="343"/>
      <c r="AF66" s="344"/>
      <c r="AG66" s="314"/>
      <c r="AH66" s="280"/>
      <c r="AK66" s="283"/>
      <c r="AL66" s="280"/>
      <c r="AP66" s="280"/>
      <c r="AQ66" s="280"/>
      <c r="AR66" s="280"/>
      <c r="AS66" s="280"/>
    </row>
    <row r="67" spans="1:45" ht="24.95" customHeight="1" thickBot="1" x14ac:dyDescent="0.3">
      <c r="A67" s="299"/>
      <c r="B67" s="316"/>
      <c r="C67" s="317"/>
      <c r="D67" s="301" t="s">
        <v>254</v>
      </c>
      <c r="E67" s="302" t="s">
        <v>255</v>
      </c>
      <c r="F67" s="303"/>
      <c r="G67" s="304" t="s">
        <v>256</v>
      </c>
      <c r="H67" s="305"/>
      <c r="I67" s="306" t="s">
        <v>25</v>
      </c>
      <c r="J67" s="306" t="s">
        <v>8</v>
      </c>
      <c r="K67" s="306" t="s">
        <v>10</v>
      </c>
      <c r="L67" s="306" t="s">
        <v>12</v>
      </c>
      <c r="M67" s="306" t="s">
        <v>23</v>
      </c>
      <c r="N67" s="307">
        <v>2022</v>
      </c>
      <c r="O67" s="308">
        <v>0.75</v>
      </c>
      <c r="P67" s="308">
        <v>0.65</v>
      </c>
      <c r="Q67" s="308">
        <v>0.65</v>
      </c>
      <c r="R67" s="308">
        <v>0.65</v>
      </c>
      <c r="S67" s="308">
        <v>0.65</v>
      </c>
      <c r="T67" s="309">
        <f>SUM(P68:S68)</f>
        <v>144</v>
      </c>
      <c r="U67" s="310">
        <f>+AS67</f>
        <v>1.1900826446280992</v>
      </c>
      <c r="V67" s="311" t="s">
        <v>35</v>
      </c>
      <c r="W67" s="312">
        <f>+U67/P67-1</f>
        <v>0.83089637635092184</v>
      </c>
      <c r="AA67" s="184">
        <v>144</v>
      </c>
      <c r="AB67" s="184">
        <v>121</v>
      </c>
      <c r="AC67" s="280">
        <f t="shared" ref="AC67:AC88" si="4">+AA67/AB67</f>
        <v>1.1900826446280992</v>
      </c>
      <c r="AD67" s="280"/>
      <c r="AE67" s="348"/>
      <c r="AF67" s="313"/>
      <c r="AG67" s="314" t="e">
        <f t="shared" ref="AG67:AG88" si="5">+AE67/AF67</f>
        <v>#DIV/0!</v>
      </c>
      <c r="AH67" s="280"/>
      <c r="AI67" s="246"/>
      <c r="AJ67" s="246"/>
      <c r="AK67" s="212" t="e">
        <f>+AI67/AJ67</f>
        <v>#DIV/0!</v>
      </c>
      <c r="AL67" s="280"/>
      <c r="AM67" s="349"/>
      <c r="AN67" s="315"/>
      <c r="AO67" s="287" t="e">
        <f>+AM67/AN67</f>
        <v>#DIV/0!</v>
      </c>
      <c r="AP67" s="280"/>
      <c r="AQ67" s="184">
        <f>+AA67+AE67+AI67+AM67</f>
        <v>144</v>
      </c>
      <c r="AR67" s="184">
        <f>+AB67+AF67+AJ67+AN67</f>
        <v>121</v>
      </c>
      <c r="AS67" s="210">
        <f>+AQ67/AR67</f>
        <v>1.1900826446280992</v>
      </c>
    </row>
    <row r="68" spans="1:45" ht="24.95" customHeight="1" thickBot="1" x14ac:dyDescent="0.3">
      <c r="A68" s="299"/>
      <c r="B68" s="316"/>
      <c r="C68" s="317"/>
      <c r="D68" s="317"/>
      <c r="E68" s="318"/>
      <c r="F68" s="319"/>
      <c r="G68" s="320"/>
      <c r="H68" s="321"/>
      <c r="I68" s="322"/>
      <c r="J68" s="322"/>
      <c r="K68" s="322"/>
      <c r="L68" s="322"/>
      <c r="M68" s="322"/>
      <c r="N68" s="302" t="s">
        <v>187</v>
      </c>
      <c r="O68" s="303"/>
      <c r="P68" s="325">
        <f>+AA67</f>
        <v>144</v>
      </c>
      <c r="Q68" s="350">
        <f>+AE67</f>
        <v>0</v>
      </c>
      <c r="R68" s="325">
        <f>+AI67</f>
        <v>0</v>
      </c>
      <c r="S68" s="323">
        <f>+AM67</f>
        <v>0</v>
      </c>
      <c r="T68" s="326"/>
      <c r="U68" s="327"/>
      <c r="V68" s="328"/>
      <c r="W68" s="329"/>
      <c r="AA68" s="184"/>
      <c r="AB68" s="184"/>
      <c r="AC68" s="280"/>
      <c r="AD68" s="280"/>
      <c r="AE68" s="348"/>
      <c r="AF68" s="313"/>
      <c r="AG68" s="314"/>
      <c r="AH68" s="280"/>
      <c r="AK68" s="283"/>
      <c r="AL68" s="280"/>
      <c r="AP68" s="280"/>
      <c r="AQ68" s="280"/>
      <c r="AR68" s="280"/>
      <c r="AS68" s="280"/>
    </row>
    <row r="69" spans="1:45" ht="24.95" customHeight="1" thickBot="1" x14ac:dyDescent="0.3">
      <c r="A69" s="299"/>
      <c r="B69" s="351"/>
      <c r="C69" s="330"/>
      <c r="D69" s="330"/>
      <c r="E69" s="331"/>
      <c r="F69" s="332"/>
      <c r="G69" s="333"/>
      <c r="H69" s="334"/>
      <c r="I69" s="335"/>
      <c r="J69" s="335"/>
      <c r="K69" s="335"/>
      <c r="L69" s="335"/>
      <c r="M69" s="335"/>
      <c r="N69" s="302" t="s">
        <v>188</v>
      </c>
      <c r="O69" s="303"/>
      <c r="P69" s="336">
        <f>+AC67</f>
        <v>1.1900826446280992</v>
      </c>
      <c r="Q69" s="336"/>
      <c r="R69" s="337"/>
      <c r="S69" s="337"/>
      <c r="T69" s="338"/>
      <c r="U69" s="339"/>
      <c r="V69" s="340"/>
      <c r="W69" s="341"/>
      <c r="AA69" s="184"/>
      <c r="AB69" s="184"/>
      <c r="AC69" s="280"/>
      <c r="AD69" s="280"/>
      <c r="AE69" s="348"/>
      <c r="AF69" s="313"/>
      <c r="AG69" s="314"/>
      <c r="AH69" s="280"/>
      <c r="AK69" s="283"/>
      <c r="AL69" s="280"/>
      <c r="AP69" s="280"/>
      <c r="AQ69" s="280"/>
      <c r="AR69" s="280"/>
      <c r="AS69" s="280"/>
    </row>
    <row r="70" spans="1:45" ht="24.95" customHeight="1" thickBot="1" x14ac:dyDescent="0.3">
      <c r="A70" s="299"/>
      <c r="B70" s="352" t="s">
        <v>257</v>
      </c>
      <c r="C70" s="301" t="s">
        <v>258</v>
      </c>
      <c r="D70" s="301" t="s">
        <v>259</v>
      </c>
      <c r="E70" s="302" t="s">
        <v>260</v>
      </c>
      <c r="F70" s="303"/>
      <c r="G70" s="304" t="s">
        <v>261</v>
      </c>
      <c r="H70" s="305"/>
      <c r="I70" s="306" t="s">
        <v>25</v>
      </c>
      <c r="J70" s="306" t="s">
        <v>8</v>
      </c>
      <c r="K70" s="306" t="s">
        <v>10</v>
      </c>
      <c r="L70" s="306" t="s">
        <v>12</v>
      </c>
      <c r="M70" s="306" t="s">
        <v>23</v>
      </c>
      <c r="N70" s="307">
        <v>2022</v>
      </c>
      <c r="O70" s="308">
        <v>0.7</v>
      </c>
      <c r="P70" s="308">
        <v>0.6</v>
      </c>
      <c r="Q70" s="308">
        <v>0.6</v>
      </c>
      <c r="R70" s="308">
        <v>0.6</v>
      </c>
      <c r="S70" s="308">
        <v>0.6</v>
      </c>
      <c r="T70" s="309">
        <f>SUM(P71:S71)</f>
        <v>548</v>
      </c>
      <c r="U70" s="310">
        <f>+AS70</f>
        <v>0.59825327510917026</v>
      </c>
      <c r="V70" s="311" t="s">
        <v>35</v>
      </c>
      <c r="W70" s="312">
        <f>+U70/P70-1</f>
        <v>-2.9112081513829047E-3</v>
      </c>
      <c r="AA70" s="184">
        <v>548</v>
      </c>
      <c r="AB70" s="184">
        <v>916</v>
      </c>
      <c r="AC70" s="280">
        <f t="shared" si="4"/>
        <v>0.59825327510917026</v>
      </c>
      <c r="AD70" s="280"/>
      <c r="AE70" s="343"/>
      <c r="AF70" s="313"/>
      <c r="AG70" s="314" t="e">
        <f t="shared" si="5"/>
        <v>#DIV/0!</v>
      </c>
      <c r="AH70" s="280"/>
      <c r="AI70" s="246"/>
      <c r="AJ70" s="246"/>
      <c r="AK70" s="212" t="e">
        <f>+AI70/AJ70</f>
        <v>#DIV/0!</v>
      </c>
      <c r="AL70" s="280"/>
      <c r="AM70" s="353"/>
      <c r="AN70" s="315"/>
      <c r="AO70" s="287" t="e">
        <f>+AM70/AN70</f>
        <v>#DIV/0!</v>
      </c>
      <c r="AP70" s="280"/>
      <c r="AQ70" s="184">
        <f>+AA70+AE70+AI70+AM70</f>
        <v>548</v>
      </c>
      <c r="AR70" s="184">
        <f>+AB70+AF70+AJ70+AN70</f>
        <v>916</v>
      </c>
      <c r="AS70" s="210">
        <f>+AQ70/AR70</f>
        <v>0.59825327510917026</v>
      </c>
    </row>
    <row r="71" spans="1:45" ht="24.95" customHeight="1" thickBot="1" x14ac:dyDescent="0.3">
      <c r="A71" s="299"/>
      <c r="B71" s="354"/>
      <c r="C71" s="317"/>
      <c r="D71" s="317"/>
      <c r="E71" s="318"/>
      <c r="F71" s="319"/>
      <c r="G71" s="320"/>
      <c r="H71" s="321"/>
      <c r="I71" s="322"/>
      <c r="J71" s="322"/>
      <c r="K71" s="322"/>
      <c r="L71" s="322"/>
      <c r="M71" s="322"/>
      <c r="N71" s="302" t="s">
        <v>187</v>
      </c>
      <c r="O71" s="303"/>
      <c r="P71" s="325">
        <f>+AA70</f>
        <v>548</v>
      </c>
      <c r="Q71" s="324">
        <f>+AE70</f>
        <v>0</v>
      </c>
      <c r="R71" s="325">
        <f>+AI70</f>
        <v>0</v>
      </c>
      <c r="S71" s="325">
        <f>+AM70</f>
        <v>0</v>
      </c>
      <c r="T71" s="326"/>
      <c r="U71" s="327"/>
      <c r="V71" s="328"/>
      <c r="W71" s="329"/>
      <c r="AA71" s="184"/>
      <c r="AB71" s="184"/>
      <c r="AC71" s="280"/>
      <c r="AD71" s="280"/>
      <c r="AE71" s="343"/>
      <c r="AF71" s="313"/>
      <c r="AG71" s="314"/>
      <c r="AH71" s="280"/>
      <c r="AK71" s="283"/>
      <c r="AL71" s="280"/>
      <c r="AP71" s="280"/>
      <c r="AQ71" s="280"/>
      <c r="AR71" s="280"/>
      <c r="AS71" s="280"/>
    </row>
    <row r="72" spans="1:45" ht="24.95" customHeight="1" thickBot="1" x14ac:dyDescent="0.3">
      <c r="A72" s="299"/>
      <c r="B72" s="355"/>
      <c r="C72" s="330"/>
      <c r="D72" s="330"/>
      <c r="E72" s="331"/>
      <c r="F72" s="332"/>
      <c r="G72" s="333"/>
      <c r="H72" s="334"/>
      <c r="I72" s="335"/>
      <c r="J72" s="335"/>
      <c r="K72" s="335"/>
      <c r="L72" s="335"/>
      <c r="M72" s="335"/>
      <c r="N72" s="302" t="s">
        <v>188</v>
      </c>
      <c r="O72" s="303"/>
      <c r="P72" s="336">
        <f>+AC70</f>
        <v>0.59825327510917026</v>
      </c>
      <c r="Q72" s="336"/>
      <c r="R72" s="337"/>
      <c r="S72" s="337"/>
      <c r="T72" s="338"/>
      <c r="U72" s="339"/>
      <c r="V72" s="340"/>
      <c r="W72" s="341"/>
      <c r="AA72" s="184"/>
      <c r="AB72" s="184"/>
      <c r="AC72" s="280"/>
      <c r="AD72" s="280"/>
      <c r="AE72" s="343"/>
      <c r="AF72" s="313"/>
      <c r="AG72" s="314"/>
      <c r="AH72" s="280"/>
      <c r="AK72" s="283"/>
      <c r="AL72" s="280"/>
      <c r="AP72" s="280"/>
      <c r="AQ72" s="280"/>
      <c r="AR72" s="280"/>
      <c r="AS72" s="280"/>
    </row>
    <row r="73" spans="1:45" ht="24.95" customHeight="1" thickBot="1" x14ac:dyDescent="0.3">
      <c r="A73" s="299"/>
      <c r="B73" s="352" t="s">
        <v>262</v>
      </c>
      <c r="C73" s="301" t="s">
        <v>263</v>
      </c>
      <c r="D73" s="301" t="s">
        <v>264</v>
      </c>
      <c r="E73" s="302" t="s">
        <v>265</v>
      </c>
      <c r="F73" s="303"/>
      <c r="G73" s="304" t="s">
        <v>266</v>
      </c>
      <c r="H73" s="305"/>
      <c r="I73" s="306" t="s">
        <v>25</v>
      </c>
      <c r="J73" s="306" t="s">
        <v>8</v>
      </c>
      <c r="K73" s="306" t="s">
        <v>10</v>
      </c>
      <c r="L73" s="306" t="s">
        <v>12</v>
      </c>
      <c r="M73" s="306" t="s">
        <v>23</v>
      </c>
      <c r="N73" s="307">
        <v>2022</v>
      </c>
      <c r="O73" s="308">
        <v>29.5</v>
      </c>
      <c r="P73" s="308">
        <v>29.5</v>
      </c>
      <c r="Q73" s="308">
        <v>29.5</v>
      </c>
      <c r="R73" s="308">
        <v>29.5</v>
      </c>
      <c r="S73" s="308">
        <v>29.5</v>
      </c>
      <c r="T73" s="309">
        <f>SUM(P74:S74)</f>
        <v>18360</v>
      </c>
      <c r="U73" s="310">
        <f>+AS73</f>
        <v>33.503649635036496</v>
      </c>
      <c r="V73" s="311" t="s">
        <v>35</v>
      </c>
      <c r="W73" s="312">
        <f>+U73/P73-1</f>
        <v>0.13571693678089813</v>
      </c>
      <c r="AA73" s="184">
        <v>18360</v>
      </c>
      <c r="AB73" s="184">
        <v>548</v>
      </c>
      <c r="AC73" s="280">
        <f t="shared" si="4"/>
        <v>33.503649635036496</v>
      </c>
      <c r="AD73" s="280"/>
      <c r="AE73" s="313"/>
      <c r="AF73" s="343"/>
      <c r="AG73" s="314" t="e">
        <f t="shared" si="5"/>
        <v>#DIV/0!</v>
      </c>
      <c r="AH73" s="280"/>
      <c r="AI73" s="246"/>
      <c r="AJ73" s="246"/>
      <c r="AK73" s="212" t="e">
        <f>+AI73/AJ73</f>
        <v>#DIV/0!</v>
      </c>
      <c r="AL73" s="280"/>
      <c r="AM73" s="315"/>
      <c r="AN73" s="244"/>
      <c r="AO73" s="287" t="e">
        <f>+AM73/AN73</f>
        <v>#DIV/0!</v>
      </c>
      <c r="AP73" s="280"/>
      <c r="AQ73" s="184">
        <f>+AA73+AE73+AI73+AM73</f>
        <v>18360</v>
      </c>
      <c r="AR73" s="184">
        <f>+AB73+AF73+AJ73+AN73</f>
        <v>548</v>
      </c>
      <c r="AS73" s="210">
        <f>+AQ73/AR73</f>
        <v>33.503649635036496</v>
      </c>
    </row>
    <row r="74" spans="1:45" ht="24.95" customHeight="1" thickBot="1" x14ac:dyDescent="0.3">
      <c r="A74" s="299"/>
      <c r="B74" s="354"/>
      <c r="C74" s="317"/>
      <c r="D74" s="317"/>
      <c r="E74" s="318"/>
      <c r="F74" s="319"/>
      <c r="G74" s="320"/>
      <c r="H74" s="321"/>
      <c r="I74" s="322"/>
      <c r="J74" s="322"/>
      <c r="K74" s="322"/>
      <c r="L74" s="322"/>
      <c r="M74" s="322"/>
      <c r="N74" s="302" t="s">
        <v>187</v>
      </c>
      <c r="O74" s="303"/>
      <c r="P74" s="325">
        <f>+AA73</f>
        <v>18360</v>
      </c>
      <c r="Q74" s="324">
        <f>+AE73</f>
        <v>0</v>
      </c>
      <c r="R74" s="325">
        <f>+AI73</f>
        <v>0</v>
      </c>
      <c r="S74" s="323">
        <f>+AM73</f>
        <v>0</v>
      </c>
      <c r="T74" s="326"/>
      <c r="U74" s="327"/>
      <c r="V74" s="328"/>
      <c r="W74" s="329"/>
      <c r="AA74" s="184"/>
      <c r="AB74" s="184"/>
      <c r="AC74" s="280"/>
      <c r="AD74" s="280"/>
      <c r="AE74" s="313"/>
      <c r="AF74" s="343"/>
      <c r="AG74" s="314"/>
      <c r="AH74" s="280"/>
      <c r="AK74" s="283"/>
      <c r="AL74" s="280"/>
      <c r="AP74" s="280"/>
      <c r="AQ74" s="280"/>
      <c r="AR74" s="280"/>
      <c r="AS74" s="280"/>
    </row>
    <row r="75" spans="1:45" ht="24.95" customHeight="1" thickBot="1" x14ac:dyDescent="0.3">
      <c r="A75" s="299"/>
      <c r="B75" s="355"/>
      <c r="C75" s="330"/>
      <c r="D75" s="330"/>
      <c r="E75" s="331"/>
      <c r="F75" s="332"/>
      <c r="G75" s="333"/>
      <c r="H75" s="334"/>
      <c r="I75" s="335"/>
      <c r="J75" s="335"/>
      <c r="K75" s="335"/>
      <c r="L75" s="335"/>
      <c r="M75" s="335"/>
      <c r="N75" s="302" t="s">
        <v>188</v>
      </c>
      <c r="O75" s="303"/>
      <c r="P75" s="337">
        <f>+AC73</f>
        <v>33.503649635036496</v>
      </c>
      <c r="Q75" s="337"/>
      <c r="R75" s="337"/>
      <c r="S75" s="337"/>
      <c r="T75" s="338"/>
      <c r="U75" s="339"/>
      <c r="V75" s="340"/>
      <c r="W75" s="341"/>
      <c r="AA75" s="184"/>
      <c r="AB75" s="184"/>
      <c r="AC75" s="280"/>
      <c r="AD75" s="280"/>
      <c r="AE75" s="313"/>
      <c r="AF75" s="343"/>
      <c r="AG75" s="314"/>
      <c r="AH75" s="280"/>
      <c r="AK75" s="283"/>
      <c r="AL75" s="280"/>
      <c r="AP75" s="280"/>
      <c r="AQ75" s="280"/>
      <c r="AR75" s="280"/>
      <c r="AS75" s="280"/>
    </row>
    <row r="76" spans="1:45" ht="24.95" customHeight="1" thickBot="1" x14ac:dyDescent="0.3">
      <c r="A76" s="299"/>
      <c r="B76" s="352" t="s">
        <v>267</v>
      </c>
      <c r="C76" s="301" t="s">
        <v>268</v>
      </c>
      <c r="D76" s="301" t="s">
        <v>269</v>
      </c>
      <c r="E76" s="302" t="s">
        <v>270</v>
      </c>
      <c r="F76" s="303"/>
      <c r="G76" s="304" t="s">
        <v>271</v>
      </c>
      <c r="H76" s="305"/>
      <c r="I76" s="306" t="s">
        <v>25</v>
      </c>
      <c r="J76" s="306" t="s">
        <v>8</v>
      </c>
      <c r="K76" s="306" t="s">
        <v>10</v>
      </c>
      <c r="L76" s="306" t="s">
        <v>12</v>
      </c>
      <c r="M76" s="306" t="s">
        <v>23</v>
      </c>
      <c r="N76" s="307">
        <v>2022</v>
      </c>
      <c r="O76" s="308">
        <v>1.95</v>
      </c>
      <c r="P76" s="308">
        <v>2</v>
      </c>
      <c r="Q76" s="308">
        <v>2</v>
      </c>
      <c r="R76" s="308">
        <v>2</v>
      </c>
      <c r="S76" s="308">
        <v>2</v>
      </c>
      <c r="T76" s="309">
        <f>SUM(P77:S77)</f>
        <v>1272</v>
      </c>
      <c r="U76" s="310">
        <f>+AS76</f>
        <v>2.3211678832116789</v>
      </c>
      <c r="V76" s="311" t="s">
        <v>35</v>
      </c>
      <c r="W76" s="312">
        <f>+U76/P76-1</f>
        <v>0.16058394160583944</v>
      </c>
      <c r="AA76" s="184">
        <v>1272</v>
      </c>
      <c r="AB76" s="184">
        <v>548</v>
      </c>
      <c r="AC76" s="280">
        <f t="shared" si="4"/>
        <v>2.3211678832116789</v>
      </c>
      <c r="AD76" s="280"/>
      <c r="AE76" s="313"/>
      <c r="AF76" s="348"/>
      <c r="AG76" s="314" t="e">
        <f t="shared" si="5"/>
        <v>#DIV/0!</v>
      </c>
      <c r="AH76" s="280"/>
      <c r="AI76" s="246"/>
      <c r="AJ76" s="246"/>
      <c r="AK76" s="212" t="e">
        <f>+AI76/AJ76</f>
        <v>#DIV/0!</v>
      </c>
      <c r="AL76" s="280"/>
      <c r="AM76" s="315"/>
      <c r="AN76" s="244"/>
      <c r="AO76" s="287" t="e">
        <f>+AM76/AN76</f>
        <v>#DIV/0!</v>
      </c>
      <c r="AP76" s="280"/>
      <c r="AQ76" s="184">
        <f>+AA76+AE76+AI76+AM76</f>
        <v>1272</v>
      </c>
      <c r="AR76" s="184">
        <f>+AB76+AF76+AJ76+AN76</f>
        <v>548</v>
      </c>
      <c r="AS76" s="210">
        <f>+AQ76/AR76</f>
        <v>2.3211678832116789</v>
      </c>
    </row>
    <row r="77" spans="1:45" ht="24.95" customHeight="1" thickBot="1" x14ac:dyDescent="0.3">
      <c r="A77" s="299"/>
      <c r="B77" s="354"/>
      <c r="C77" s="317"/>
      <c r="D77" s="317"/>
      <c r="E77" s="318"/>
      <c r="F77" s="319"/>
      <c r="G77" s="320"/>
      <c r="H77" s="321"/>
      <c r="I77" s="322"/>
      <c r="J77" s="322"/>
      <c r="K77" s="322"/>
      <c r="L77" s="322"/>
      <c r="M77" s="322"/>
      <c r="N77" s="302" t="s">
        <v>187</v>
      </c>
      <c r="O77" s="303"/>
      <c r="P77" s="325">
        <f>+AA76</f>
        <v>1272</v>
      </c>
      <c r="Q77" s="324">
        <f>+AE76</f>
        <v>0</v>
      </c>
      <c r="R77" s="325">
        <f>+AI76</f>
        <v>0</v>
      </c>
      <c r="S77" s="323">
        <f>+AM76</f>
        <v>0</v>
      </c>
      <c r="T77" s="326"/>
      <c r="U77" s="327"/>
      <c r="V77" s="328"/>
      <c r="W77" s="329"/>
      <c r="AA77" s="184"/>
      <c r="AB77" s="184"/>
      <c r="AC77" s="280"/>
      <c r="AD77" s="280"/>
      <c r="AE77" s="313"/>
      <c r="AF77" s="348"/>
      <c r="AG77" s="314"/>
      <c r="AH77" s="280"/>
      <c r="AK77" s="283"/>
      <c r="AL77" s="280"/>
      <c r="AP77" s="280"/>
      <c r="AQ77" s="280"/>
      <c r="AR77" s="280"/>
      <c r="AS77" s="280"/>
    </row>
    <row r="78" spans="1:45" ht="24.95" customHeight="1" thickBot="1" x14ac:dyDescent="0.3">
      <c r="A78" s="299"/>
      <c r="B78" s="355"/>
      <c r="C78" s="330"/>
      <c r="D78" s="330"/>
      <c r="E78" s="331"/>
      <c r="F78" s="332"/>
      <c r="G78" s="333"/>
      <c r="H78" s="334"/>
      <c r="I78" s="335"/>
      <c r="J78" s="335"/>
      <c r="K78" s="335"/>
      <c r="L78" s="335"/>
      <c r="M78" s="335"/>
      <c r="N78" s="302" t="s">
        <v>188</v>
      </c>
      <c r="O78" s="303"/>
      <c r="P78" s="336">
        <f>+AC76</f>
        <v>2.3211678832116789</v>
      </c>
      <c r="Q78" s="336"/>
      <c r="R78" s="337"/>
      <c r="S78" s="337"/>
      <c r="T78" s="338"/>
      <c r="U78" s="339"/>
      <c r="V78" s="340"/>
      <c r="W78" s="341"/>
      <c r="AA78" s="184"/>
      <c r="AB78" s="184"/>
      <c r="AC78" s="280"/>
      <c r="AD78" s="280"/>
      <c r="AE78" s="313"/>
      <c r="AF78" s="348"/>
      <c r="AG78" s="314"/>
      <c r="AH78" s="280"/>
      <c r="AK78" s="283"/>
      <c r="AL78" s="280"/>
      <c r="AP78" s="280"/>
      <c r="AQ78" s="280"/>
      <c r="AR78" s="280"/>
      <c r="AS78" s="280"/>
    </row>
    <row r="79" spans="1:45" ht="24.95" customHeight="1" thickBot="1" x14ac:dyDescent="0.3">
      <c r="A79" s="299"/>
      <c r="B79" s="352" t="s">
        <v>272</v>
      </c>
      <c r="C79" s="301" t="s">
        <v>273</v>
      </c>
      <c r="D79" s="301" t="s">
        <v>274</v>
      </c>
      <c r="E79" s="302" t="s">
        <v>275</v>
      </c>
      <c r="F79" s="303"/>
      <c r="G79" s="304" t="s">
        <v>276</v>
      </c>
      <c r="H79" s="305"/>
      <c r="I79" s="306" t="s">
        <v>25</v>
      </c>
      <c r="J79" s="306" t="s">
        <v>8</v>
      </c>
      <c r="K79" s="306" t="s">
        <v>10</v>
      </c>
      <c r="L79" s="306" t="s">
        <v>79</v>
      </c>
      <c r="M79" s="306" t="s">
        <v>23</v>
      </c>
      <c r="N79" s="307">
        <v>2022</v>
      </c>
      <c r="O79" s="308">
        <v>0.23</v>
      </c>
      <c r="P79" s="308">
        <v>0.3</v>
      </c>
      <c r="Q79" s="308">
        <v>0.3</v>
      </c>
      <c r="R79" s="308">
        <v>0.3</v>
      </c>
      <c r="S79" s="308">
        <v>0.3</v>
      </c>
      <c r="T79" s="309">
        <f>SUM(P80:S80)</f>
        <v>83</v>
      </c>
      <c r="U79" s="310">
        <f>+AS79</f>
        <v>0.68595041322314054</v>
      </c>
      <c r="V79" s="311" t="s">
        <v>35</v>
      </c>
      <c r="W79" s="312">
        <f>+U79/P79-1</f>
        <v>1.2865013774104685</v>
      </c>
      <c r="AA79" s="184">
        <v>83</v>
      </c>
      <c r="AB79" s="184">
        <v>121</v>
      </c>
      <c r="AC79" s="280">
        <f t="shared" si="4"/>
        <v>0.68595041322314054</v>
      </c>
      <c r="AD79" s="280"/>
      <c r="AE79" s="313"/>
      <c r="AF79" s="348"/>
      <c r="AG79" s="314" t="e">
        <f t="shared" si="5"/>
        <v>#DIV/0!</v>
      </c>
      <c r="AH79" s="280"/>
      <c r="AI79" s="246"/>
      <c r="AJ79" s="246"/>
      <c r="AK79" s="212" t="e">
        <f>+AI79/AJ79</f>
        <v>#DIV/0!</v>
      </c>
      <c r="AL79" s="280"/>
      <c r="AM79" s="315"/>
      <c r="AN79" s="244"/>
      <c r="AO79" s="287" t="e">
        <f>+AM79/AN79</f>
        <v>#DIV/0!</v>
      </c>
      <c r="AP79" s="280"/>
      <c r="AQ79" s="184">
        <f>+AA79+AE79+AI79+AM79</f>
        <v>83</v>
      </c>
      <c r="AR79" s="184">
        <f>+AB79+AF79+AJ79+AN79</f>
        <v>121</v>
      </c>
      <c r="AS79" s="210">
        <f>+AQ79/AR79</f>
        <v>0.68595041322314054</v>
      </c>
    </row>
    <row r="80" spans="1:45" ht="24.95" customHeight="1" thickBot="1" x14ac:dyDescent="0.3">
      <c r="A80" s="299"/>
      <c r="B80" s="354"/>
      <c r="C80" s="317"/>
      <c r="D80" s="317"/>
      <c r="E80" s="318"/>
      <c r="F80" s="319"/>
      <c r="G80" s="320"/>
      <c r="H80" s="321"/>
      <c r="I80" s="322"/>
      <c r="J80" s="322"/>
      <c r="K80" s="322"/>
      <c r="L80" s="322"/>
      <c r="M80" s="322"/>
      <c r="N80" s="302" t="s">
        <v>187</v>
      </c>
      <c r="O80" s="303"/>
      <c r="P80" s="325">
        <f>+AA79</f>
        <v>83</v>
      </c>
      <c r="Q80" s="324">
        <f>+AE79</f>
        <v>0</v>
      </c>
      <c r="R80" s="325">
        <f>+AI79</f>
        <v>0</v>
      </c>
      <c r="S80" s="323">
        <f>+AM79</f>
        <v>0</v>
      </c>
      <c r="T80" s="326"/>
      <c r="U80" s="327"/>
      <c r="V80" s="328"/>
      <c r="W80" s="329"/>
      <c r="AA80" s="184"/>
      <c r="AB80" s="184"/>
      <c r="AC80" s="280"/>
      <c r="AD80" s="280"/>
      <c r="AE80" s="313"/>
      <c r="AF80" s="348"/>
      <c r="AG80" s="314"/>
      <c r="AH80" s="280"/>
      <c r="AK80" s="283"/>
      <c r="AL80" s="280"/>
      <c r="AP80" s="280"/>
      <c r="AQ80" s="280"/>
      <c r="AR80" s="280"/>
      <c r="AS80" s="280"/>
    </row>
    <row r="81" spans="1:49" ht="24.95" customHeight="1" thickBot="1" x14ac:dyDescent="0.3">
      <c r="A81" s="299"/>
      <c r="B81" s="354"/>
      <c r="C81" s="317"/>
      <c r="D81" s="330"/>
      <c r="E81" s="331"/>
      <c r="F81" s="332"/>
      <c r="G81" s="333"/>
      <c r="H81" s="334"/>
      <c r="I81" s="335"/>
      <c r="J81" s="335"/>
      <c r="K81" s="335"/>
      <c r="L81" s="335"/>
      <c r="M81" s="335"/>
      <c r="N81" s="302" t="s">
        <v>188</v>
      </c>
      <c r="O81" s="303"/>
      <c r="P81" s="336">
        <f>+AC79</f>
        <v>0.68595041322314054</v>
      </c>
      <c r="Q81" s="336"/>
      <c r="R81" s="337"/>
      <c r="S81" s="337"/>
      <c r="T81" s="338"/>
      <c r="U81" s="339"/>
      <c r="V81" s="340"/>
      <c r="W81" s="341"/>
      <c r="AA81" s="184"/>
      <c r="AB81" s="184"/>
      <c r="AC81" s="280"/>
      <c r="AD81" s="280"/>
      <c r="AE81" s="313"/>
      <c r="AF81" s="348"/>
      <c r="AG81" s="314"/>
      <c r="AH81" s="280"/>
      <c r="AK81" s="283"/>
      <c r="AL81" s="280"/>
      <c r="AP81" s="280"/>
      <c r="AQ81" s="280"/>
      <c r="AR81" s="280"/>
      <c r="AS81" s="280"/>
    </row>
    <row r="82" spans="1:49" ht="24.95" customHeight="1" thickBot="1" x14ac:dyDescent="0.3">
      <c r="A82" s="299"/>
      <c r="B82" s="354"/>
      <c r="C82" s="317"/>
      <c r="D82" s="301" t="s">
        <v>277</v>
      </c>
      <c r="E82" s="302" t="s">
        <v>278</v>
      </c>
      <c r="F82" s="303"/>
      <c r="G82" s="304" t="s">
        <v>279</v>
      </c>
      <c r="H82" s="305"/>
      <c r="I82" s="306" t="s">
        <v>25</v>
      </c>
      <c r="J82" s="306" t="s">
        <v>8</v>
      </c>
      <c r="K82" s="306" t="s">
        <v>10</v>
      </c>
      <c r="L82" s="306" t="s">
        <v>79</v>
      </c>
      <c r="M82" s="306" t="s">
        <v>23</v>
      </c>
      <c r="N82" s="307">
        <v>2022</v>
      </c>
      <c r="O82" s="308">
        <v>0.11</v>
      </c>
      <c r="P82" s="308">
        <v>0.17</v>
      </c>
      <c r="Q82" s="308">
        <v>0.17</v>
      </c>
      <c r="R82" s="308">
        <v>0.17</v>
      </c>
      <c r="S82" s="308">
        <v>0.17</v>
      </c>
      <c r="T82" s="309">
        <f>SUM(P83:S83)</f>
        <v>41</v>
      </c>
      <c r="U82" s="310">
        <f>+AS82</f>
        <v>0.33884297520661155</v>
      </c>
      <c r="V82" s="311" t="s">
        <v>35</v>
      </c>
      <c r="W82" s="312">
        <f>+U82/P82-1</f>
        <v>0.99319397180359714</v>
      </c>
      <c r="AA82" s="184">
        <v>41</v>
      </c>
      <c r="AB82" s="184">
        <v>121</v>
      </c>
      <c r="AC82" s="280">
        <f t="shared" si="4"/>
        <v>0.33884297520661155</v>
      </c>
      <c r="AD82" s="280"/>
      <c r="AE82" s="313"/>
      <c r="AF82" s="348"/>
      <c r="AG82" s="314" t="e">
        <f t="shared" si="5"/>
        <v>#DIV/0!</v>
      </c>
      <c r="AH82" s="280"/>
      <c r="AI82" s="246"/>
      <c r="AJ82" s="246"/>
      <c r="AK82" s="212" t="e">
        <f>+AI82/AJ82</f>
        <v>#DIV/0!</v>
      </c>
      <c r="AL82" s="280"/>
      <c r="AM82" s="315"/>
      <c r="AN82" s="244"/>
      <c r="AO82" s="287" t="e">
        <f>+AM82/AN82</f>
        <v>#DIV/0!</v>
      </c>
      <c r="AP82" s="280"/>
      <c r="AQ82" s="184">
        <f>+AA82+AE82+AI82+AM82</f>
        <v>41</v>
      </c>
      <c r="AR82" s="184">
        <f>+AB82+AF82+AJ82+AN82</f>
        <v>121</v>
      </c>
      <c r="AS82" s="210">
        <f>+AQ82/AR82</f>
        <v>0.33884297520661155</v>
      </c>
    </row>
    <row r="83" spans="1:49" ht="24.95" customHeight="1" thickBot="1" x14ac:dyDescent="0.3">
      <c r="A83" s="299"/>
      <c r="B83" s="354"/>
      <c r="C83" s="317"/>
      <c r="D83" s="317"/>
      <c r="E83" s="318"/>
      <c r="F83" s="319"/>
      <c r="G83" s="320"/>
      <c r="H83" s="321"/>
      <c r="I83" s="322"/>
      <c r="J83" s="322"/>
      <c r="K83" s="322"/>
      <c r="L83" s="322"/>
      <c r="M83" s="322"/>
      <c r="N83" s="302" t="s">
        <v>187</v>
      </c>
      <c r="O83" s="303"/>
      <c r="P83" s="325">
        <f>+AA82</f>
        <v>41</v>
      </c>
      <c r="Q83" s="324">
        <f>+AE82</f>
        <v>0</v>
      </c>
      <c r="R83" s="325">
        <f>+AI82</f>
        <v>0</v>
      </c>
      <c r="S83" s="323">
        <f>+AM82</f>
        <v>0</v>
      </c>
      <c r="T83" s="326"/>
      <c r="U83" s="327"/>
      <c r="V83" s="328"/>
      <c r="W83" s="329"/>
      <c r="AA83" s="184"/>
      <c r="AB83" s="184"/>
      <c r="AC83" s="280"/>
      <c r="AD83" s="280"/>
      <c r="AE83" s="313"/>
      <c r="AF83" s="348"/>
      <c r="AG83" s="314"/>
      <c r="AH83" s="280"/>
      <c r="AK83" s="283"/>
      <c r="AL83" s="280"/>
      <c r="AP83" s="280"/>
      <c r="AQ83" s="280"/>
      <c r="AR83" s="280"/>
      <c r="AS83" s="280"/>
    </row>
    <row r="84" spans="1:49" ht="24.95" customHeight="1" thickBot="1" x14ac:dyDescent="0.3">
      <c r="A84" s="299"/>
      <c r="B84" s="354"/>
      <c r="C84" s="317"/>
      <c r="D84" s="330"/>
      <c r="E84" s="331"/>
      <c r="F84" s="332"/>
      <c r="G84" s="333"/>
      <c r="H84" s="334"/>
      <c r="I84" s="335"/>
      <c r="J84" s="335"/>
      <c r="K84" s="335"/>
      <c r="L84" s="335"/>
      <c r="M84" s="335"/>
      <c r="N84" s="302" t="s">
        <v>188</v>
      </c>
      <c r="O84" s="303"/>
      <c r="P84" s="336">
        <f>+AC82</f>
        <v>0.33884297520661155</v>
      </c>
      <c r="Q84" s="336"/>
      <c r="R84" s="337"/>
      <c r="S84" s="337"/>
      <c r="T84" s="338"/>
      <c r="U84" s="339"/>
      <c r="V84" s="340"/>
      <c r="W84" s="341"/>
      <c r="AA84" s="184"/>
      <c r="AB84" s="184"/>
      <c r="AC84" s="280"/>
      <c r="AD84" s="280"/>
      <c r="AE84" s="313"/>
      <c r="AF84" s="348"/>
      <c r="AG84" s="314"/>
      <c r="AH84" s="280"/>
      <c r="AK84" s="283"/>
      <c r="AL84" s="280"/>
      <c r="AP84" s="280"/>
      <c r="AQ84" s="280"/>
      <c r="AR84" s="280"/>
      <c r="AS84" s="280"/>
    </row>
    <row r="85" spans="1:49" ht="24.95" customHeight="1" thickBot="1" x14ac:dyDescent="0.3">
      <c r="A85" s="299"/>
      <c r="B85" s="354"/>
      <c r="C85" s="317"/>
      <c r="D85" s="301" t="s">
        <v>280</v>
      </c>
      <c r="E85" s="302" t="s">
        <v>281</v>
      </c>
      <c r="F85" s="303"/>
      <c r="G85" s="304" t="s">
        <v>282</v>
      </c>
      <c r="H85" s="305"/>
      <c r="I85" s="306" t="s">
        <v>25</v>
      </c>
      <c r="J85" s="306" t="s">
        <v>8</v>
      </c>
      <c r="K85" s="306" t="s">
        <v>10</v>
      </c>
      <c r="L85" s="306" t="s">
        <v>12</v>
      </c>
      <c r="M85" s="306" t="s">
        <v>23</v>
      </c>
      <c r="N85" s="307">
        <v>2022</v>
      </c>
      <c r="O85" s="308">
        <v>0.09</v>
      </c>
      <c r="P85" s="308">
        <v>0.09</v>
      </c>
      <c r="Q85" s="308">
        <v>0.09</v>
      </c>
      <c r="R85" s="308">
        <v>0.09</v>
      </c>
      <c r="S85" s="308">
        <v>0.09</v>
      </c>
      <c r="T85" s="309">
        <f>SUM(P86:S86)</f>
        <v>20</v>
      </c>
      <c r="U85" s="310">
        <f>+AS85</f>
        <v>0.16528925619834711</v>
      </c>
      <c r="V85" s="311" t="s">
        <v>35</v>
      </c>
      <c r="W85" s="312">
        <f>+U85/P85-1</f>
        <v>0.83654729109274584</v>
      </c>
      <c r="AA85" s="184">
        <v>20</v>
      </c>
      <c r="AB85" s="184">
        <v>121</v>
      </c>
      <c r="AC85" s="280">
        <f t="shared" si="4"/>
        <v>0.16528925619834711</v>
      </c>
      <c r="AD85" s="280"/>
      <c r="AE85" s="313"/>
      <c r="AF85" s="348"/>
      <c r="AG85" s="314" t="e">
        <f t="shared" si="5"/>
        <v>#DIV/0!</v>
      </c>
      <c r="AH85" s="280"/>
      <c r="AI85" s="246"/>
      <c r="AJ85" s="246"/>
      <c r="AK85" s="212" t="e">
        <f>+AI85/AJ85</f>
        <v>#DIV/0!</v>
      </c>
      <c r="AL85" s="280"/>
      <c r="AM85" s="356"/>
      <c r="AN85" s="357"/>
      <c r="AO85" s="358" t="e">
        <f>+AM85/AN85</f>
        <v>#DIV/0!</v>
      </c>
      <c r="AP85" s="280"/>
      <c r="AQ85" s="184">
        <f>+AA85+AE85+AI85+AM85</f>
        <v>20</v>
      </c>
      <c r="AR85" s="184">
        <f>+AB85+AF85+AJ85+AN85</f>
        <v>121</v>
      </c>
      <c r="AS85" s="210">
        <f>+AQ85/AR85</f>
        <v>0.16528925619834711</v>
      </c>
    </row>
    <row r="86" spans="1:49" ht="24.95" customHeight="1" thickBot="1" x14ac:dyDescent="0.3">
      <c r="A86" s="359"/>
      <c r="B86" s="354"/>
      <c r="C86" s="317"/>
      <c r="D86" s="317"/>
      <c r="E86" s="318"/>
      <c r="F86" s="319"/>
      <c r="G86" s="320"/>
      <c r="H86" s="321"/>
      <c r="I86" s="322"/>
      <c r="J86" s="322"/>
      <c r="K86" s="322"/>
      <c r="L86" s="322"/>
      <c r="M86" s="322"/>
      <c r="N86" s="302" t="s">
        <v>187</v>
      </c>
      <c r="O86" s="303"/>
      <c r="P86" s="325">
        <f>+AA85</f>
        <v>20</v>
      </c>
      <c r="Q86" s="324">
        <f>+AE85</f>
        <v>0</v>
      </c>
      <c r="R86" s="325">
        <f>+AI85</f>
        <v>0</v>
      </c>
      <c r="S86" s="323">
        <f>+AM85</f>
        <v>0</v>
      </c>
      <c r="T86" s="326"/>
      <c r="U86" s="327"/>
      <c r="V86" s="328"/>
      <c r="W86" s="329"/>
      <c r="AA86" s="184"/>
      <c r="AB86" s="184"/>
      <c r="AC86" s="280"/>
      <c r="AD86" s="280"/>
      <c r="AE86" s="313"/>
      <c r="AF86" s="348"/>
      <c r="AG86" s="314"/>
      <c r="AH86" s="280"/>
      <c r="AK86" s="283"/>
      <c r="AL86" s="280"/>
      <c r="AP86" s="280"/>
      <c r="AQ86" s="280"/>
      <c r="AR86" s="280"/>
      <c r="AS86" s="280"/>
    </row>
    <row r="87" spans="1:49" ht="24.95" customHeight="1" thickBot="1" x14ac:dyDescent="0.3">
      <c r="A87" s="359"/>
      <c r="B87" s="355"/>
      <c r="C87" s="330"/>
      <c r="D87" s="330"/>
      <c r="E87" s="331"/>
      <c r="F87" s="332"/>
      <c r="G87" s="333"/>
      <c r="H87" s="334"/>
      <c r="I87" s="335"/>
      <c r="J87" s="335"/>
      <c r="K87" s="335"/>
      <c r="L87" s="335"/>
      <c r="M87" s="335"/>
      <c r="N87" s="302" t="s">
        <v>188</v>
      </c>
      <c r="O87" s="303"/>
      <c r="P87" s="336">
        <f>+AC85</f>
        <v>0.16528925619834711</v>
      </c>
      <c r="Q87" s="336"/>
      <c r="R87" s="337"/>
      <c r="S87" s="337"/>
      <c r="T87" s="338"/>
      <c r="U87" s="339"/>
      <c r="V87" s="340"/>
      <c r="W87" s="341"/>
      <c r="AA87" s="184"/>
      <c r="AB87" s="184"/>
      <c r="AC87" s="280"/>
      <c r="AD87" s="280"/>
      <c r="AE87" s="313"/>
      <c r="AF87" s="348"/>
      <c r="AG87" s="314"/>
      <c r="AH87" s="280"/>
      <c r="AK87" s="283"/>
      <c r="AL87" s="280"/>
      <c r="AP87" s="280"/>
      <c r="AQ87" s="280"/>
      <c r="AR87" s="280"/>
      <c r="AS87" s="280"/>
    </row>
    <row r="88" spans="1:49" ht="24.95" customHeight="1" thickBot="1" x14ac:dyDescent="0.3">
      <c r="A88" s="360" t="s">
        <v>283</v>
      </c>
      <c r="B88" s="361" t="s">
        <v>458</v>
      </c>
      <c r="C88" s="362" t="s">
        <v>284</v>
      </c>
      <c r="D88" s="362" t="s">
        <v>285</v>
      </c>
      <c r="E88" s="363" t="s">
        <v>286</v>
      </c>
      <c r="F88" s="364"/>
      <c r="G88" s="365" t="s">
        <v>287</v>
      </c>
      <c r="H88" s="366"/>
      <c r="I88" s="362" t="s">
        <v>25</v>
      </c>
      <c r="J88" s="362" t="s">
        <v>8</v>
      </c>
      <c r="K88" s="362" t="s">
        <v>10</v>
      </c>
      <c r="L88" s="362" t="s">
        <v>12</v>
      </c>
      <c r="M88" s="362" t="s">
        <v>23</v>
      </c>
      <c r="N88" s="367">
        <v>2022</v>
      </c>
      <c r="O88" s="368">
        <v>0.3</v>
      </c>
      <c r="P88" s="368">
        <v>0.3</v>
      </c>
      <c r="Q88" s="368">
        <v>0.3</v>
      </c>
      <c r="R88" s="368">
        <v>0.3</v>
      </c>
      <c r="S88" s="368">
        <v>0.3</v>
      </c>
      <c r="T88" s="369">
        <f>SUM(P89:S89)</f>
        <v>1161</v>
      </c>
      <c r="U88" s="370">
        <f>+AS88</f>
        <v>0.33438940092165897</v>
      </c>
      <c r="V88" s="371" t="s">
        <v>35</v>
      </c>
      <c r="W88" s="372">
        <f>+U88/P88-1</f>
        <v>0.11463133640553003</v>
      </c>
      <c r="AA88" s="184">
        <v>1161</v>
      </c>
      <c r="AB88" s="184">
        <v>3472</v>
      </c>
      <c r="AC88" s="280">
        <f t="shared" si="4"/>
        <v>0.33438940092165897</v>
      </c>
      <c r="AD88" s="280"/>
      <c r="AE88" s="373"/>
      <c r="AF88" s="373"/>
      <c r="AG88" s="314" t="e">
        <f t="shared" si="5"/>
        <v>#DIV/0!</v>
      </c>
      <c r="AH88" s="280"/>
      <c r="AI88" s="246"/>
      <c r="AJ88" s="246"/>
      <c r="AK88" s="212" t="e">
        <f>+AI88/AJ88</f>
        <v>#DIV/0!</v>
      </c>
      <c r="AL88" s="280"/>
      <c r="AM88" s="315"/>
      <c r="AN88" s="315"/>
      <c r="AO88" s="287" t="e">
        <f>+AM88/AN88</f>
        <v>#DIV/0!</v>
      </c>
      <c r="AP88" s="280"/>
      <c r="AQ88" s="184">
        <f>+AA88+AE88+AI88+AM88</f>
        <v>1161</v>
      </c>
      <c r="AR88" s="184">
        <f>+AB88+AF88+AJ88+AN88</f>
        <v>3472</v>
      </c>
      <c r="AS88" s="210">
        <f>+AQ88/AR88</f>
        <v>0.33438940092165897</v>
      </c>
    </row>
    <row r="89" spans="1:49" ht="24.95" customHeight="1" thickBot="1" x14ac:dyDescent="0.3">
      <c r="A89" s="360"/>
      <c r="B89" s="374"/>
      <c r="C89" s="375"/>
      <c r="D89" s="375"/>
      <c r="E89" s="376"/>
      <c r="F89" s="377"/>
      <c r="G89" s="378"/>
      <c r="H89" s="379"/>
      <c r="I89" s="375"/>
      <c r="J89" s="375"/>
      <c r="K89" s="375"/>
      <c r="L89" s="375"/>
      <c r="M89" s="375"/>
      <c r="N89" s="363" t="s">
        <v>187</v>
      </c>
      <c r="O89" s="364"/>
      <c r="P89" s="380">
        <f>+AA88</f>
        <v>1161</v>
      </c>
      <c r="Q89" s="380">
        <f>+AE88</f>
        <v>0</v>
      </c>
      <c r="R89" s="380">
        <f>+AI88</f>
        <v>0</v>
      </c>
      <c r="S89" s="381">
        <f>+AM88</f>
        <v>0</v>
      </c>
      <c r="T89" s="382"/>
      <c r="U89" s="383"/>
      <c r="V89" s="384"/>
      <c r="W89" s="385"/>
      <c r="AA89" s="184"/>
      <c r="AB89" s="184"/>
      <c r="AC89" s="280"/>
      <c r="AD89" s="280"/>
      <c r="AE89" s="373"/>
      <c r="AF89" s="373"/>
      <c r="AG89" s="314"/>
      <c r="AH89" s="280"/>
      <c r="AK89" s="283"/>
      <c r="AL89" s="280"/>
      <c r="AP89" s="280"/>
      <c r="AQ89" s="280"/>
      <c r="AR89" s="280"/>
      <c r="AS89" s="280"/>
    </row>
    <row r="90" spans="1:49" ht="24.95" customHeight="1" thickBot="1" x14ac:dyDescent="0.3">
      <c r="A90" s="360"/>
      <c r="B90" s="374"/>
      <c r="C90" s="375"/>
      <c r="D90" s="386"/>
      <c r="E90" s="387"/>
      <c r="F90" s="388"/>
      <c r="G90" s="389"/>
      <c r="H90" s="390"/>
      <c r="I90" s="386"/>
      <c r="J90" s="386"/>
      <c r="K90" s="386"/>
      <c r="L90" s="386"/>
      <c r="M90" s="386"/>
      <c r="N90" s="363" t="s">
        <v>188</v>
      </c>
      <c r="O90" s="364"/>
      <c r="P90" s="391">
        <f>+AC88</f>
        <v>0.33438940092165897</v>
      </c>
      <c r="Q90" s="391"/>
      <c r="R90" s="368"/>
      <c r="S90" s="368"/>
      <c r="T90" s="392"/>
      <c r="U90" s="393"/>
      <c r="V90" s="394"/>
      <c r="W90" s="395"/>
      <c r="AA90" s="184"/>
      <c r="AB90" s="184"/>
      <c r="AC90" s="280"/>
      <c r="AD90" s="280"/>
      <c r="AE90" s="373"/>
      <c r="AF90" s="373"/>
      <c r="AG90" s="314"/>
      <c r="AH90" s="280"/>
      <c r="AK90" s="283"/>
      <c r="AL90" s="280"/>
      <c r="AP90" s="280"/>
      <c r="AQ90" s="280"/>
      <c r="AR90" s="280"/>
      <c r="AS90" s="280"/>
    </row>
    <row r="91" spans="1:49" ht="30" customHeight="1" thickBot="1" x14ac:dyDescent="0.3">
      <c r="A91" s="360"/>
      <c r="B91" s="374"/>
      <c r="C91" s="375"/>
      <c r="D91" s="362" t="s">
        <v>288</v>
      </c>
      <c r="E91" s="363" t="s">
        <v>289</v>
      </c>
      <c r="F91" s="364"/>
      <c r="G91" s="365" t="s">
        <v>290</v>
      </c>
      <c r="H91" s="366"/>
      <c r="I91" s="362" t="s">
        <v>25</v>
      </c>
      <c r="J91" s="362" t="s">
        <v>8</v>
      </c>
      <c r="K91" s="362" t="s">
        <v>10</v>
      </c>
      <c r="L91" s="362" t="s">
        <v>12</v>
      </c>
      <c r="M91" s="362" t="s">
        <v>19</v>
      </c>
      <c r="N91" s="367">
        <v>2022</v>
      </c>
      <c r="O91" s="396">
        <v>0.04</v>
      </c>
      <c r="P91" s="396">
        <v>0.04</v>
      </c>
      <c r="Q91" s="396">
        <v>0.04</v>
      </c>
      <c r="R91" s="396">
        <v>0.04</v>
      </c>
      <c r="S91" s="396">
        <v>0.04</v>
      </c>
      <c r="T91" s="369">
        <f>SUM(P92:S92)</f>
        <v>1161</v>
      </c>
      <c r="U91" s="370">
        <f>+AS91</f>
        <v>-9.2968750000000044E-2</v>
      </c>
      <c r="V91" s="397" t="s">
        <v>37</v>
      </c>
      <c r="W91" s="372">
        <f>+U91/P91-1</f>
        <v>-3.3242187500000009</v>
      </c>
      <c r="AA91" s="184">
        <v>1161</v>
      </c>
      <c r="AB91" s="184">
        <v>1280</v>
      </c>
      <c r="AC91" s="280">
        <f>((+AA91/AB91)-1)</f>
        <v>-9.2968750000000044E-2</v>
      </c>
      <c r="AD91" s="280"/>
      <c r="AE91" s="398"/>
      <c r="AF91" s="399"/>
      <c r="AG91" s="314" t="e">
        <f>((+AE91/AF91)-1)</f>
        <v>#DIV/0!</v>
      </c>
      <c r="AH91" s="280"/>
      <c r="AI91" s="246"/>
      <c r="AJ91" s="246"/>
      <c r="AK91" s="212" t="e">
        <f>+AI91/AJ91-1</f>
        <v>#DIV/0!</v>
      </c>
      <c r="AL91" s="280"/>
      <c r="AM91" s="244"/>
      <c r="AN91" s="400"/>
      <c r="AO91" s="287" t="e">
        <f>((+AM91/AN91)-1)</f>
        <v>#DIV/0!</v>
      </c>
      <c r="AP91" s="280"/>
      <c r="AQ91" s="184">
        <f>+AA91+AE91+AI91+AM91</f>
        <v>1161</v>
      </c>
      <c r="AR91" s="184">
        <f>+AB91+AF91+AJ91+AN91</f>
        <v>1280</v>
      </c>
      <c r="AS91" s="401">
        <f>((+AQ91/AR91)-1)</f>
        <v>-9.2968750000000044E-2</v>
      </c>
      <c r="AU91">
        <f>1000/691-1</f>
        <v>0.44717800289435594</v>
      </c>
      <c r="AV91">
        <f>1289/1492-1</f>
        <v>-0.136058981233244</v>
      </c>
      <c r="AW91">
        <f>+AQ91/AR91-1</f>
        <v>-9.2968750000000044E-2</v>
      </c>
    </row>
    <row r="92" spans="1:49" ht="30" customHeight="1" thickBot="1" x14ac:dyDescent="0.3">
      <c r="A92" s="360"/>
      <c r="B92" s="374"/>
      <c r="C92" s="375"/>
      <c r="D92" s="375"/>
      <c r="E92" s="376"/>
      <c r="F92" s="377"/>
      <c r="G92" s="378"/>
      <c r="H92" s="379"/>
      <c r="I92" s="375"/>
      <c r="J92" s="375"/>
      <c r="K92" s="375"/>
      <c r="L92" s="375"/>
      <c r="M92" s="375"/>
      <c r="N92" s="363" t="s">
        <v>187</v>
      </c>
      <c r="O92" s="364"/>
      <c r="P92" s="380">
        <f>+AA91</f>
        <v>1161</v>
      </c>
      <c r="Q92" s="380">
        <f>+AE91</f>
        <v>0</v>
      </c>
      <c r="R92" s="380">
        <f>+AI91</f>
        <v>0</v>
      </c>
      <c r="S92" s="380">
        <f>+AM91</f>
        <v>0</v>
      </c>
      <c r="T92" s="382"/>
      <c r="U92" s="383"/>
      <c r="V92" s="402"/>
      <c r="W92" s="385"/>
      <c r="AA92" s="184"/>
      <c r="AB92" s="184"/>
      <c r="AC92" s="280"/>
      <c r="AD92" s="280"/>
      <c r="AE92" s="398"/>
      <c r="AF92" s="399"/>
      <c r="AG92" s="314"/>
      <c r="AH92" s="280"/>
      <c r="AK92" s="283"/>
      <c r="AL92" s="280"/>
      <c r="AP92" s="280"/>
      <c r="AQ92" s="280"/>
      <c r="AR92" s="280"/>
      <c r="AS92" s="280"/>
    </row>
    <row r="93" spans="1:49" ht="30" customHeight="1" thickBot="1" x14ac:dyDescent="0.3">
      <c r="A93" s="360"/>
      <c r="B93" s="374"/>
      <c r="C93" s="375"/>
      <c r="D93" s="386"/>
      <c r="E93" s="387"/>
      <c r="F93" s="388"/>
      <c r="G93" s="389"/>
      <c r="H93" s="390"/>
      <c r="I93" s="386"/>
      <c r="J93" s="386"/>
      <c r="K93" s="386"/>
      <c r="L93" s="386"/>
      <c r="M93" s="386"/>
      <c r="N93" s="363" t="s">
        <v>188</v>
      </c>
      <c r="O93" s="364"/>
      <c r="P93" s="391">
        <f>+AC91</f>
        <v>-9.2968750000000044E-2</v>
      </c>
      <c r="Q93" s="391"/>
      <c r="R93" s="368"/>
      <c r="S93" s="368"/>
      <c r="T93" s="392"/>
      <c r="U93" s="393"/>
      <c r="V93" s="403"/>
      <c r="W93" s="395"/>
      <c r="AA93" s="184"/>
      <c r="AB93" s="184"/>
      <c r="AC93" s="280"/>
      <c r="AD93" s="280"/>
      <c r="AE93" s="398"/>
      <c r="AF93" s="399"/>
      <c r="AG93" s="314"/>
      <c r="AH93" s="280"/>
      <c r="AK93" s="283"/>
      <c r="AL93" s="280"/>
      <c r="AP93" s="280"/>
      <c r="AQ93" s="280"/>
      <c r="AR93" s="280"/>
      <c r="AS93" s="280"/>
    </row>
    <row r="94" spans="1:49" ht="24.95" customHeight="1" thickBot="1" x14ac:dyDescent="0.3">
      <c r="A94" s="360"/>
      <c r="B94" s="374"/>
      <c r="C94" s="375"/>
      <c r="D94" s="362" t="s">
        <v>291</v>
      </c>
      <c r="E94" s="363" t="s">
        <v>292</v>
      </c>
      <c r="F94" s="364"/>
      <c r="G94" s="365" t="s">
        <v>293</v>
      </c>
      <c r="H94" s="366"/>
      <c r="I94" s="362" t="s">
        <v>25</v>
      </c>
      <c r="J94" s="362" t="s">
        <v>8</v>
      </c>
      <c r="K94" s="362" t="s">
        <v>10</v>
      </c>
      <c r="L94" s="362" t="s">
        <v>12</v>
      </c>
      <c r="M94" s="362" t="s">
        <v>23</v>
      </c>
      <c r="N94" s="367">
        <v>2022</v>
      </c>
      <c r="O94" s="396">
        <v>0.4</v>
      </c>
      <c r="P94" s="396">
        <v>0.4</v>
      </c>
      <c r="Q94" s="396">
        <v>0.4</v>
      </c>
      <c r="R94" s="396">
        <v>0.4</v>
      </c>
      <c r="S94" s="396">
        <v>0.4</v>
      </c>
      <c r="T94" s="369">
        <f>SUM(P95:S95)</f>
        <v>195</v>
      </c>
      <c r="U94" s="370">
        <f>+AS94</f>
        <v>1.0893854748603351</v>
      </c>
      <c r="V94" s="371" t="s">
        <v>35</v>
      </c>
      <c r="W94" s="372">
        <f>+U94/P94-1</f>
        <v>1.7234636871508378</v>
      </c>
      <c r="AA94" s="184">
        <v>195</v>
      </c>
      <c r="AB94" s="184">
        <v>179</v>
      </c>
      <c r="AC94" s="280">
        <f t="shared" ref="AC94:AC115" si="6">+AA94/AB94</f>
        <v>1.0893854748603351</v>
      </c>
      <c r="AD94" s="280"/>
      <c r="AE94" s="398"/>
      <c r="AF94" s="373"/>
      <c r="AG94" s="314" t="e">
        <f t="shared" ref="AG94:AG115" si="7">+AE94/AF94</f>
        <v>#DIV/0!</v>
      </c>
      <c r="AH94" s="280"/>
      <c r="AI94" s="246"/>
      <c r="AJ94" s="246"/>
      <c r="AK94" s="212" t="e">
        <f>+AI94/AJ94</f>
        <v>#DIV/0!</v>
      </c>
      <c r="AL94" s="280"/>
      <c r="AM94" s="404"/>
      <c r="AN94" s="405"/>
      <c r="AO94" s="287" t="e">
        <f>+AM94/AN94</f>
        <v>#DIV/0!</v>
      </c>
      <c r="AP94" s="280"/>
      <c r="AQ94" s="184">
        <f>+AA94+AE94+AI94+AM94</f>
        <v>195</v>
      </c>
      <c r="AR94" s="184">
        <f>+AB94+AF94+AJ94+AN94</f>
        <v>179</v>
      </c>
      <c r="AS94" s="210">
        <f>+AQ94/AR94</f>
        <v>1.0893854748603351</v>
      </c>
    </row>
    <row r="95" spans="1:49" ht="24.95" customHeight="1" thickBot="1" x14ac:dyDescent="0.3">
      <c r="A95" s="360"/>
      <c r="B95" s="374"/>
      <c r="C95" s="375"/>
      <c r="D95" s="375"/>
      <c r="E95" s="376"/>
      <c r="F95" s="377"/>
      <c r="G95" s="378"/>
      <c r="H95" s="379"/>
      <c r="I95" s="375"/>
      <c r="J95" s="375"/>
      <c r="K95" s="375"/>
      <c r="L95" s="375"/>
      <c r="M95" s="375"/>
      <c r="N95" s="363" t="s">
        <v>187</v>
      </c>
      <c r="O95" s="364"/>
      <c r="P95" s="380">
        <f>+AA94</f>
        <v>195</v>
      </c>
      <c r="Q95" s="406">
        <f>+AE94</f>
        <v>0</v>
      </c>
      <c r="R95" s="380">
        <f>+AI94</f>
        <v>0</v>
      </c>
      <c r="S95" s="380">
        <f>+AM94</f>
        <v>0</v>
      </c>
      <c r="T95" s="382"/>
      <c r="U95" s="383"/>
      <c r="V95" s="384"/>
      <c r="W95" s="385"/>
      <c r="AA95" s="184"/>
      <c r="AB95" s="184"/>
      <c r="AC95" s="280"/>
      <c r="AD95" s="280"/>
      <c r="AE95" s="398"/>
      <c r="AF95" s="373"/>
      <c r="AG95" s="314"/>
      <c r="AH95" s="280"/>
      <c r="AK95" s="283"/>
      <c r="AL95" s="280"/>
      <c r="AP95" s="280"/>
      <c r="AQ95" s="280"/>
      <c r="AR95" s="280"/>
      <c r="AS95" s="280"/>
    </row>
    <row r="96" spans="1:49" ht="24.95" customHeight="1" thickBot="1" x14ac:dyDescent="0.3">
      <c r="A96" s="360"/>
      <c r="B96" s="407"/>
      <c r="C96" s="386"/>
      <c r="D96" s="386"/>
      <c r="E96" s="387"/>
      <c r="F96" s="388"/>
      <c r="G96" s="389"/>
      <c r="H96" s="390"/>
      <c r="I96" s="386"/>
      <c r="J96" s="386"/>
      <c r="K96" s="386"/>
      <c r="L96" s="386"/>
      <c r="M96" s="386"/>
      <c r="N96" s="363" t="s">
        <v>188</v>
      </c>
      <c r="O96" s="364"/>
      <c r="P96" s="391">
        <f>+AC94</f>
        <v>1.0893854748603351</v>
      </c>
      <c r="Q96" s="391"/>
      <c r="R96" s="368"/>
      <c r="S96" s="368"/>
      <c r="T96" s="392"/>
      <c r="U96" s="393"/>
      <c r="V96" s="394"/>
      <c r="W96" s="395"/>
      <c r="AA96" s="184"/>
      <c r="AB96" s="184"/>
      <c r="AC96" s="280"/>
      <c r="AD96" s="280"/>
      <c r="AE96" s="398"/>
      <c r="AF96" s="373"/>
      <c r="AG96" s="314"/>
      <c r="AH96" s="280"/>
      <c r="AK96" s="283"/>
      <c r="AL96" s="280"/>
      <c r="AP96" s="280"/>
      <c r="AQ96" s="280"/>
      <c r="AR96" s="280"/>
      <c r="AS96" s="280"/>
    </row>
    <row r="97" spans="1:45" ht="24.95" customHeight="1" thickBot="1" x14ac:dyDescent="0.3">
      <c r="A97" s="360"/>
      <c r="B97" s="408" t="s">
        <v>294</v>
      </c>
      <c r="C97" s="362" t="s">
        <v>295</v>
      </c>
      <c r="D97" s="362" t="s">
        <v>296</v>
      </c>
      <c r="E97" s="363" t="s">
        <v>297</v>
      </c>
      <c r="F97" s="364"/>
      <c r="G97" s="365" t="s">
        <v>298</v>
      </c>
      <c r="H97" s="366"/>
      <c r="I97" s="362" t="s">
        <v>25</v>
      </c>
      <c r="J97" s="362" t="s">
        <v>8</v>
      </c>
      <c r="K97" s="362" t="s">
        <v>10</v>
      </c>
      <c r="L97" s="362" t="s">
        <v>12</v>
      </c>
      <c r="M97" s="362" t="s">
        <v>23</v>
      </c>
      <c r="N97" s="367">
        <v>2022</v>
      </c>
      <c r="O97" s="396">
        <v>1.0900000000000001</v>
      </c>
      <c r="P97" s="396">
        <v>0.98</v>
      </c>
      <c r="Q97" s="396">
        <v>0.98</v>
      </c>
      <c r="R97" s="396">
        <v>0.98</v>
      </c>
      <c r="S97" s="396">
        <v>0.98</v>
      </c>
      <c r="T97" s="369">
        <f>SUM(P98:S98)</f>
        <v>3472</v>
      </c>
      <c r="U97" s="370">
        <f>+AS97</f>
        <v>0.93990254466702761</v>
      </c>
      <c r="V97" s="371" t="s">
        <v>35</v>
      </c>
      <c r="W97" s="372">
        <f>+U97/P97-1</f>
        <v>-4.0915770747930957E-2</v>
      </c>
      <c r="AA97" s="184">
        <v>3472</v>
      </c>
      <c r="AB97" s="184">
        <v>3694</v>
      </c>
      <c r="AC97" s="280">
        <f t="shared" si="6"/>
        <v>0.93990254466702761</v>
      </c>
      <c r="AD97" s="280"/>
      <c r="AE97" s="398"/>
      <c r="AF97" s="373"/>
      <c r="AG97" s="314" t="e">
        <f t="shared" si="7"/>
        <v>#DIV/0!</v>
      </c>
      <c r="AH97" s="280"/>
      <c r="AI97" s="246"/>
      <c r="AJ97" s="246"/>
      <c r="AK97" s="212" t="e">
        <f>+AI97/AJ97</f>
        <v>#DIV/0!</v>
      </c>
      <c r="AL97" s="280"/>
      <c r="AM97" s="315"/>
      <c r="AN97" s="315"/>
      <c r="AO97" s="287" t="e">
        <f>+AM97/AN97</f>
        <v>#DIV/0!</v>
      </c>
      <c r="AP97" s="280"/>
      <c r="AQ97" s="184">
        <f>+AA97+AE97+AI97+AM97</f>
        <v>3472</v>
      </c>
      <c r="AR97" s="184">
        <f>+AB97+AF97+AJ97+AN97</f>
        <v>3694</v>
      </c>
      <c r="AS97" s="210">
        <f>+AQ97/AR97</f>
        <v>0.93990254466702761</v>
      </c>
    </row>
    <row r="98" spans="1:45" ht="24.95" customHeight="1" thickBot="1" x14ac:dyDescent="0.3">
      <c r="A98" s="360"/>
      <c r="B98" s="409"/>
      <c r="C98" s="375"/>
      <c r="D98" s="375"/>
      <c r="E98" s="376"/>
      <c r="F98" s="377"/>
      <c r="G98" s="378"/>
      <c r="H98" s="379"/>
      <c r="I98" s="375"/>
      <c r="J98" s="375"/>
      <c r="K98" s="375"/>
      <c r="L98" s="375"/>
      <c r="M98" s="375"/>
      <c r="N98" s="363" t="s">
        <v>187</v>
      </c>
      <c r="O98" s="364"/>
      <c r="P98" s="380">
        <f>+AA97</f>
        <v>3472</v>
      </c>
      <c r="Q98" s="406">
        <f>+AE97</f>
        <v>0</v>
      </c>
      <c r="R98" s="380">
        <f>+AI97</f>
        <v>0</v>
      </c>
      <c r="S98" s="381">
        <f>+AM97</f>
        <v>0</v>
      </c>
      <c r="T98" s="382"/>
      <c r="U98" s="383"/>
      <c r="V98" s="384"/>
      <c r="W98" s="385"/>
      <c r="AA98" s="184"/>
      <c r="AB98" s="184"/>
      <c r="AC98" s="280"/>
      <c r="AD98" s="280"/>
      <c r="AE98" s="398"/>
      <c r="AF98" s="373"/>
      <c r="AG98" s="314"/>
      <c r="AH98" s="280"/>
      <c r="AK98" s="283"/>
      <c r="AL98" s="280"/>
      <c r="AP98" s="280"/>
      <c r="AQ98" s="280"/>
      <c r="AR98" s="280"/>
      <c r="AS98" s="280"/>
    </row>
    <row r="99" spans="1:45" ht="24.95" customHeight="1" thickBot="1" x14ac:dyDescent="0.3">
      <c r="A99" s="360"/>
      <c r="B99" s="410"/>
      <c r="C99" s="386"/>
      <c r="D99" s="386"/>
      <c r="E99" s="387"/>
      <c r="F99" s="388"/>
      <c r="G99" s="389"/>
      <c r="H99" s="390"/>
      <c r="I99" s="386"/>
      <c r="J99" s="386"/>
      <c r="K99" s="386"/>
      <c r="L99" s="386"/>
      <c r="M99" s="386"/>
      <c r="N99" s="363" t="s">
        <v>188</v>
      </c>
      <c r="O99" s="364"/>
      <c r="P99" s="391">
        <f>+AC97</f>
        <v>0.93990254466702761</v>
      </c>
      <c r="Q99" s="391"/>
      <c r="R99" s="368"/>
      <c r="S99" s="368"/>
      <c r="T99" s="392"/>
      <c r="U99" s="393"/>
      <c r="V99" s="394"/>
      <c r="W99" s="395"/>
      <c r="AA99" s="184"/>
      <c r="AB99" s="184"/>
      <c r="AC99" s="280"/>
      <c r="AD99" s="280"/>
      <c r="AE99" s="398"/>
      <c r="AF99" s="373"/>
      <c r="AG99" s="314"/>
      <c r="AH99" s="280"/>
      <c r="AK99" s="283"/>
      <c r="AL99" s="280"/>
      <c r="AP99" s="280"/>
      <c r="AQ99" s="280"/>
      <c r="AR99" s="280"/>
      <c r="AS99" s="280"/>
    </row>
    <row r="100" spans="1:45" ht="24.95" customHeight="1" thickBot="1" x14ac:dyDescent="0.3">
      <c r="A100" s="360"/>
      <c r="B100" s="408" t="s">
        <v>299</v>
      </c>
      <c r="C100" s="362" t="s">
        <v>300</v>
      </c>
      <c r="D100" s="362" t="s">
        <v>301</v>
      </c>
      <c r="E100" s="363" t="s">
        <v>302</v>
      </c>
      <c r="F100" s="364"/>
      <c r="G100" s="365" t="s">
        <v>303</v>
      </c>
      <c r="H100" s="366"/>
      <c r="I100" s="362" t="s">
        <v>25</v>
      </c>
      <c r="J100" s="362" t="s">
        <v>8</v>
      </c>
      <c r="K100" s="362" t="s">
        <v>10</v>
      </c>
      <c r="L100" s="362" t="s">
        <v>12</v>
      </c>
      <c r="M100" s="362" t="s">
        <v>23</v>
      </c>
      <c r="N100" s="367">
        <v>2022</v>
      </c>
      <c r="O100" s="396">
        <v>15</v>
      </c>
      <c r="P100" s="396">
        <v>15</v>
      </c>
      <c r="Q100" s="396">
        <v>15</v>
      </c>
      <c r="R100" s="396">
        <v>15</v>
      </c>
      <c r="S100" s="396">
        <v>15</v>
      </c>
      <c r="T100" s="369">
        <f>SUM(P101:S101)</f>
        <v>62681</v>
      </c>
      <c r="U100" s="370">
        <f>+AS100</f>
        <v>16.968327016783974</v>
      </c>
      <c r="V100" s="371" t="s">
        <v>35</v>
      </c>
      <c r="W100" s="372">
        <f>+U100/P100-1</f>
        <v>0.13122180111893167</v>
      </c>
      <c r="AA100" s="184">
        <v>62681</v>
      </c>
      <c r="AB100" s="184">
        <v>3694</v>
      </c>
      <c r="AC100" s="280">
        <f t="shared" si="6"/>
        <v>16.968327016783974</v>
      </c>
      <c r="AD100" s="280"/>
      <c r="AE100" s="373"/>
      <c r="AF100" s="398"/>
      <c r="AG100" s="314" t="e">
        <f t="shared" si="7"/>
        <v>#DIV/0!</v>
      </c>
      <c r="AH100" s="280"/>
      <c r="AI100" s="246"/>
      <c r="AJ100" s="246"/>
      <c r="AK100" s="212" t="e">
        <f>+AI100/AJ100</f>
        <v>#DIV/0!</v>
      </c>
      <c r="AL100" s="280"/>
      <c r="AM100" s="315"/>
      <c r="AN100" s="244"/>
      <c r="AO100" s="287" t="e">
        <f>+AM100/AN100</f>
        <v>#DIV/0!</v>
      </c>
      <c r="AP100" s="280"/>
      <c r="AQ100" s="184">
        <f>+AA100+AE100+AI100+AM100</f>
        <v>62681</v>
      </c>
      <c r="AR100" s="184">
        <f>+AB100+AF100+AJ100+AN100</f>
        <v>3694</v>
      </c>
      <c r="AS100" s="210">
        <f>+AQ100/AR100</f>
        <v>16.968327016783974</v>
      </c>
    </row>
    <row r="101" spans="1:45" ht="24.95" customHeight="1" thickBot="1" x14ac:dyDescent="0.3">
      <c r="A101" s="360"/>
      <c r="B101" s="409"/>
      <c r="C101" s="375"/>
      <c r="D101" s="375"/>
      <c r="E101" s="376"/>
      <c r="F101" s="377"/>
      <c r="G101" s="378"/>
      <c r="H101" s="379"/>
      <c r="I101" s="375"/>
      <c r="J101" s="375"/>
      <c r="K101" s="375"/>
      <c r="L101" s="375"/>
      <c r="M101" s="375"/>
      <c r="N101" s="363" t="s">
        <v>187</v>
      </c>
      <c r="O101" s="364"/>
      <c r="P101" s="380">
        <f>+AA100</f>
        <v>62681</v>
      </c>
      <c r="Q101" s="406">
        <f>+AE100</f>
        <v>0</v>
      </c>
      <c r="R101" s="380">
        <f>+AI100</f>
        <v>0</v>
      </c>
      <c r="S101" s="381">
        <f>+AM100</f>
        <v>0</v>
      </c>
      <c r="T101" s="382"/>
      <c r="U101" s="383"/>
      <c r="V101" s="384"/>
      <c r="W101" s="385"/>
      <c r="AA101" s="184"/>
      <c r="AB101" s="184"/>
      <c r="AC101" s="280"/>
      <c r="AD101" s="280"/>
      <c r="AE101" s="373"/>
      <c r="AF101" s="398"/>
      <c r="AG101" s="314"/>
      <c r="AH101" s="280"/>
      <c r="AK101" s="283"/>
      <c r="AL101" s="280"/>
      <c r="AP101" s="280"/>
      <c r="AQ101" s="280"/>
      <c r="AR101" s="280"/>
      <c r="AS101" s="280"/>
    </row>
    <row r="102" spans="1:45" ht="24.95" customHeight="1" thickBot="1" x14ac:dyDescent="0.3">
      <c r="A102" s="360"/>
      <c r="B102" s="410"/>
      <c r="C102" s="386"/>
      <c r="D102" s="386"/>
      <c r="E102" s="387"/>
      <c r="F102" s="388"/>
      <c r="G102" s="389"/>
      <c r="H102" s="390"/>
      <c r="I102" s="386"/>
      <c r="J102" s="386"/>
      <c r="K102" s="386"/>
      <c r="L102" s="386"/>
      <c r="M102" s="386"/>
      <c r="N102" s="363" t="s">
        <v>188</v>
      </c>
      <c r="O102" s="364"/>
      <c r="P102" s="391">
        <f>+AC100</f>
        <v>16.968327016783974</v>
      </c>
      <c r="Q102" s="391"/>
      <c r="R102" s="368"/>
      <c r="S102" s="368"/>
      <c r="T102" s="392"/>
      <c r="U102" s="393"/>
      <c r="V102" s="394"/>
      <c r="W102" s="395"/>
      <c r="AA102" s="184"/>
      <c r="AB102" s="184"/>
      <c r="AC102" s="280"/>
      <c r="AD102" s="280"/>
      <c r="AE102" s="373"/>
      <c r="AF102" s="398"/>
      <c r="AG102" s="314"/>
      <c r="AH102" s="280"/>
      <c r="AK102" s="283"/>
      <c r="AL102" s="280"/>
      <c r="AP102" s="280"/>
      <c r="AQ102" s="280"/>
      <c r="AR102" s="280"/>
      <c r="AS102" s="280"/>
    </row>
    <row r="103" spans="1:45" ht="24.95" customHeight="1" thickBot="1" x14ac:dyDescent="0.3">
      <c r="A103" s="360"/>
      <c r="B103" s="408" t="s">
        <v>304</v>
      </c>
      <c r="C103" s="362" t="s">
        <v>305</v>
      </c>
      <c r="D103" s="362" t="s">
        <v>306</v>
      </c>
      <c r="E103" s="363" t="s">
        <v>307</v>
      </c>
      <c r="F103" s="364"/>
      <c r="G103" s="365" t="s">
        <v>308</v>
      </c>
      <c r="H103" s="366"/>
      <c r="I103" s="362" t="s">
        <v>25</v>
      </c>
      <c r="J103" s="362" t="s">
        <v>8</v>
      </c>
      <c r="K103" s="362" t="s">
        <v>10</v>
      </c>
      <c r="L103" s="362" t="s">
        <v>12</v>
      </c>
      <c r="M103" s="362" t="s">
        <v>23</v>
      </c>
      <c r="N103" s="367">
        <v>2022</v>
      </c>
      <c r="O103" s="396">
        <v>1.3</v>
      </c>
      <c r="P103" s="396">
        <v>1.3</v>
      </c>
      <c r="Q103" s="396">
        <v>1.3</v>
      </c>
      <c r="R103" s="396">
        <v>1.3</v>
      </c>
      <c r="S103" s="396">
        <v>1.3</v>
      </c>
      <c r="T103" s="369">
        <f>SUM(P104:S104)</f>
        <v>5342</v>
      </c>
      <c r="U103" s="370">
        <f>+AS103</f>
        <v>1.4461288576069302</v>
      </c>
      <c r="V103" s="371" t="s">
        <v>35</v>
      </c>
      <c r="W103" s="372">
        <f>+U103/P103-1</f>
        <v>0.11240681354379234</v>
      </c>
      <c r="AA103" s="184">
        <v>5342</v>
      </c>
      <c r="AB103" s="184">
        <v>3694</v>
      </c>
      <c r="AC103" s="280">
        <f t="shared" si="6"/>
        <v>1.4461288576069302</v>
      </c>
      <c r="AD103" s="280"/>
      <c r="AE103" s="373"/>
      <c r="AF103" s="398"/>
      <c r="AG103" s="314" t="e">
        <f t="shared" si="7"/>
        <v>#DIV/0!</v>
      </c>
      <c r="AH103" s="280"/>
      <c r="AI103" s="246"/>
      <c r="AJ103" s="246"/>
      <c r="AK103" s="212" t="e">
        <f>+AI103/AJ103</f>
        <v>#DIV/0!</v>
      </c>
      <c r="AL103" s="280"/>
      <c r="AM103" s="315"/>
      <c r="AN103" s="244"/>
      <c r="AO103" s="287" t="e">
        <f>+AM103/AN103</f>
        <v>#DIV/0!</v>
      </c>
      <c r="AP103" s="280"/>
      <c r="AQ103" s="184">
        <f>+AA103+AE103+AI103+AM103</f>
        <v>5342</v>
      </c>
      <c r="AR103" s="184">
        <f>+AB103+AF103+AJ103+AN103</f>
        <v>3694</v>
      </c>
      <c r="AS103" s="210">
        <f>+AQ103/AR103</f>
        <v>1.4461288576069302</v>
      </c>
    </row>
    <row r="104" spans="1:45" ht="24.95" customHeight="1" thickBot="1" x14ac:dyDescent="0.3">
      <c r="A104" s="360"/>
      <c r="B104" s="409"/>
      <c r="C104" s="375"/>
      <c r="D104" s="375"/>
      <c r="E104" s="376"/>
      <c r="F104" s="377"/>
      <c r="G104" s="378"/>
      <c r="H104" s="379"/>
      <c r="I104" s="375"/>
      <c r="J104" s="375"/>
      <c r="K104" s="375"/>
      <c r="L104" s="375"/>
      <c r="M104" s="375"/>
      <c r="N104" s="363" t="s">
        <v>187</v>
      </c>
      <c r="O104" s="364"/>
      <c r="P104" s="380">
        <f>+AA103</f>
        <v>5342</v>
      </c>
      <c r="Q104" s="406">
        <f>+AE103</f>
        <v>0</v>
      </c>
      <c r="R104" s="380">
        <f>+AI103</f>
        <v>0</v>
      </c>
      <c r="S104" s="381">
        <f>+AM103</f>
        <v>0</v>
      </c>
      <c r="T104" s="382"/>
      <c r="U104" s="383"/>
      <c r="V104" s="384"/>
      <c r="W104" s="385"/>
      <c r="AA104" s="184"/>
      <c r="AB104" s="184"/>
      <c r="AC104" s="280"/>
      <c r="AD104" s="280"/>
      <c r="AE104" s="373"/>
      <c r="AF104" s="398"/>
      <c r="AG104" s="314"/>
      <c r="AH104" s="280"/>
      <c r="AK104" s="283"/>
      <c r="AL104" s="280"/>
      <c r="AP104" s="280"/>
      <c r="AQ104" s="280"/>
      <c r="AR104" s="280"/>
      <c r="AS104" s="280"/>
    </row>
    <row r="105" spans="1:45" ht="24.95" customHeight="1" thickBot="1" x14ac:dyDescent="0.3">
      <c r="A105" s="360"/>
      <c r="B105" s="410"/>
      <c r="C105" s="386"/>
      <c r="D105" s="386"/>
      <c r="E105" s="387"/>
      <c r="F105" s="388"/>
      <c r="G105" s="389"/>
      <c r="H105" s="390"/>
      <c r="I105" s="386"/>
      <c r="J105" s="386"/>
      <c r="K105" s="386"/>
      <c r="L105" s="386"/>
      <c r="M105" s="386"/>
      <c r="N105" s="363" t="s">
        <v>188</v>
      </c>
      <c r="O105" s="364"/>
      <c r="P105" s="391">
        <f>+AC103</f>
        <v>1.4461288576069302</v>
      </c>
      <c r="Q105" s="391"/>
      <c r="R105" s="368"/>
      <c r="S105" s="368"/>
      <c r="T105" s="392"/>
      <c r="U105" s="393"/>
      <c r="V105" s="394"/>
      <c r="W105" s="395"/>
      <c r="AA105" s="184"/>
      <c r="AB105" s="184"/>
      <c r="AC105" s="280"/>
      <c r="AD105" s="280"/>
      <c r="AE105" s="373"/>
      <c r="AF105" s="398"/>
      <c r="AG105" s="314"/>
      <c r="AH105" s="280"/>
      <c r="AK105" s="283"/>
      <c r="AL105" s="280"/>
      <c r="AP105" s="280"/>
      <c r="AQ105" s="280"/>
      <c r="AR105" s="280"/>
      <c r="AS105" s="280"/>
    </row>
    <row r="106" spans="1:45" ht="24.95" customHeight="1" thickBot="1" x14ac:dyDescent="0.3">
      <c r="A106" s="360"/>
      <c r="B106" s="408" t="s">
        <v>309</v>
      </c>
      <c r="C106" s="362" t="s">
        <v>310</v>
      </c>
      <c r="D106" s="362" t="s">
        <v>311</v>
      </c>
      <c r="E106" s="363" t="s">
        <v>312</v>
      </c>
      <c r="F106" s="364"/>
      <c r="G106" s="365" t="s">
        <v>313</v>
      </c>
      <c r="H106" s="366"/>
      <c r="I106" s="362" t="s">
        <v>25</v>
      </c>
      <c r="J106" s="362" t="s">
        <v>8</v>
      </c>
      <c r="K106" s="362" t="s">
        <v>10</v>
      </c>
      <c r="L106" s="362" t="s">
        <v>79</v>
      </c>
      <c r="M106" s="362" t="s">
        <v>23</v>
      </c>
      <c r="N106" s="367">
        <v>2022</v>
      </c>
      <c r="O106" s="396">
        <v>0.2</v>
      </c>
      <c r="P106" s="396">
        <v>0.2</v>
      </c>
      <c r="Q106" s="396">
        <v>0.2</v>
      </c>
      <c r="R106" s="396">
        <v>0.2</v>
      </c>
      <c r="S106" s="396">
        <v>0.2</v>
      </c>
      <c r="T106" s="369">
        <f>SUM(P107:S107)</f>
        <v>103</v>
      </c>
      <c r="U106" s="370">
        <f>+AS106</f>
        <v>0.57541899441340782</v>
      </c>
      <c r="V106" s="371" t="s">
        <v>35</v>
      </c>
      <c r="W106" s="372">
        <f>+U106/P106-1</f>
        <v>1.8770949720670389</v>
      </c>
      <c r="AA106" s="184">
        <v>103</v>
      </c>
      <c r="AB106" s="184">
        <v>179</v>
      </c>
      <c r="AC106" s="280">
        <f t="shared" si="6"/>
        <v>0.57541899441340782</v>
      </c>
      <c r="AD106" s="280"/>
      <c r="AE106" s="373"/>
      <c r="AF106" s="373"/>
      <c r="AG106" s="314" t="e">
        <f t="shared" si="7"/>
        <v>#DIV/0!</v>
      </c>
      <c r="AH106" s="280"/>
      <c r="AI106" s="246"/>
      <c r="AJ106" s="246"/>
      <c r="AK106" s="411" t="e">
        <f>+AI106/AJ106</f>
        <v>#DIV/0!</v>
      </c>
      <c r="AL106" s="280"/>
      <c r="AM106" s="315"/>
      <c r="AN106" s="244"/>
      <c r="AO106" s="287" t="e">
        <f>+AM106/AN106</f>
        <v>#DIV/0!</v>
      </c>
      <c r="AP106" s="280"/>
      <c r="AQ106" s="184">
        <f>+AA106+AE106+AI106+AM106</f>
        <v>103</v>
      </c>
      <c r="AR106" s="184">
        <f>+AB106+AF106+AJ106+AN106</f>
        <v>179</v>
      </c>
      <c r="AS106" s="210">
        <f>+AQ106/AR106</f>
        <v>0.57541899441340782</v>
      </c>
    </row>
    <row r="107" spans="1:45" ht="24.95" customHeight="1" thickBot="1" x14ac:dyDescent="0.3">
      <c r="A107" s="360"/>
      <c r="B107" s="409"/>
      <c r="C107" s="375"/>
      <c r="D107" s="375"/>
      <c r="E107" s="376"/>
      <c r="F107" s="377"/>
      <c r="G107" s="378"/>
      <c r="H107" s="379"/>
      <c r="I107" s="375"/>
      <c r="J107" s="375"/>
      <c r="K107" s="375"/>
      <c r="L107" s="375"/>
      <c r="M107" s="375"/>
      <c r="N107" s="363" t="s">
        <v>187</v>
      </c>
      <c r="O107" s="364"/>
      <c r="P107" s="380">
        <f>+AA106</f>
        <v>103</v>
      </c>
      <c r="Q107" s="406">
        <f>+AE106</f>
        <v>0</v>
      </c>
      <c r="R107" s="380">
        <f>+AI106</f>
        <v>0</v>
      </c>
      <c r="S107" s="381">
        <f>+AM106</f>
        <v>0</v>
      </c>
      <c r="T107" s="382"/>
      <c r="U107" s="383"/>
      <c r="V107" s="384"/>
      <c r="W107" s="385"/>
      <c r="AA107" s="184"/>
      <c r="AB107" s="184"/>
      <c r="AC107" s="280"/>
      <c r="AD107" s="280"/>
      <c r="AE107" s="373"/>
      <c r="AF107" s="373"/>
      <c r="AG107" s="314"/>
      <c r="AH107" s="280"/>
      <c r="AK107" s="283"/>
      <c r="AL107" s="280"/>
      <c r="AP107" s="280"/>
      <c r="AQ107" s="280"/>
      <c r="AR107" s="280"/>
      <c r="AS107" s="280"/>
    </row>
    <row r="108" spans="1:45" ht="24.95" customHeight="1" thickBot="1" x14ac:dyDescent="0.3">
      <c r="A108" s="360"/>
      <c r="B108" s="409"/>
      <c r="C108" s="375"/>
      <c r="D108" s="386"/>
      <c r="E108" s="387"/>
      <c r="F108" s="388"/>
      <c r="G108" s="389"/>
      <c r="H108" s="390"/>
      <c r="I108" s="386"/>
      <c r="J108" s="386"/>
      <c r="K108" s="386"/>
      <c r="L108" s="386"/>
      <c r="M108" s="386"/>
      <c r="N108" s="363" t="s">
        <v>188</v>
      </c>
      <c r="O108" s="364"/>
      <c r="P108" s="391">
        <f>+AC106</f>
        <v>0.57541899441340782</v>
      </c>
      <c r="Q108" s="391"/>
      <c r="R108" s="368"/>
      <c r="S108" s="368"/>
      <c r="T108" s="392"/>
      <c r="U108" s="393"/>
      <c r="V108" s="394"/>
      <c r="W108" s="395"/>
      <c r="AA108" s="184"/>
      <c r="AB108" s="184"/>
      <c r="AC108" s="280"/>
      <c r="AD108" s="280"/>
      <c r="AE108" s="373"/>
      <c r="AF108" s="373"/>
      <c r="AG108" s="314"/>
      <c r="AH108" s="280"/>
      <c r="AK108" s="283"/>
      <c r="AL108" s="280"/>
      <c r="AP108" s="280"/>
      <c r="AQ108" s="280"/>
      <c r="AR108" s="280"/>
      <c r="AS108" s="280"/>
    </row>
    <row r="109" spans="1:45" ht="24.95" customHeight="1" thickBot="1" x14ac:dyDescent="0.3">
      <c r="A109" s="360"/>
      <c r="B109" s="409"/>
      <c r="C109" s="375"/>
      <c r="D109" s="362" t="s">
        <v>314</v>
      </c>
      <c r="E109" s="363" t="s">
        <v>315</v>
      </c>
      <c r="F109" s="364"/>
      <c r="G109" s="365" t="s">
        <v>316</v>
      </c>
      <c r="H109" s="366"/>
      <c r="I109" s="362" t="s">
        <v>25</v>
      </c>
      <c r="J109" s="362" t="s">
        <v>8</v>
      </c>
      <c r="K109" s="362" t="s">
        <v>10</v>
      </c>
      <c r="L109" s="362" t="s">
        <v>79</v>
      </c>
      <c r="M109" s="362" t="s">
        <v>23</v>
      </c>
      <c r="N109" s="367">
        <v>2022</v>
      </c>
      <c r="O109" s="396">
        <v>0.12</v>
      </c>
      <c r="P109" s="396">
        <v>0.12</v>
      </c>
      <c r="Q109" s="396">
        <v>0.12</v>
      </c>
      <c r="R109" s="396">
        <v>0.12</v>
      </c>
      <c r="S109" s="396">
        <v>0.12</v>
      </c>
      <c r="T109" s="369">
        <f>SUM(P110:S110)</f>
        <v>54</v>
      </c>
      <c r="U109" s="370">
        <f>+AS109</f>
        <v>0.3016759776536313</v>
      </c>
      <c r="V109" s="371" t="s">
        <v>35</v>
      </c>
      <c r="W109" s="372">
        <f>+U109/P109-1</f>
        <v>1.5139664804469275</v>
      </c>
      <c r="AA109" s="184">
        <v>54</v>
      </c>
      <c r="AB109" s="184">
        <v>179</v>
      </c>
      <c r="AC109" s="280">
        <f t="shared" si="6"/>
        <v>0.3016759776536313</v>
      </c>
      <c r="AD109" s="280"/>
      <c r="AE109" s="373"/>
      <c r="AF109" s="398"/>
      <c r="AG109" s="314" t="e">
        <f t="shared" si="7"/>
        <v>#DIV/0!</v>
      </c>
      <c r="AH109" s="280"/>
      <c r="AI109" s="246"/>
      <c r="AJ109" s="246"/>
      <c r="AK109" s="411" t="e">
        <f>+AI109/AJ109</f>
        <v>#DIV/0!</v>
      </c>
      <c r="AL109" s="280"/>
      <c r="AM109" s="315"/>
      <c r="AN109" s="244"/>
      <c r="AO109" s="287" t="e">
        <f>+AM109/AN109</f>
        <v>#DIV/0!</v>
      </c>
      <c r="AP109" s="280"/>
      <c r="AQ109" s="184">
        <f>+AA109+AE109+AI109+AM109</f>
        <v>54</v>
      </c>
      <c r="AR109" s="184">
        <f>+AB109+AF109+AJ109+AN109</f>
        <v>179</v>
      </c>
      <c r="AS109" s="210">
        <f>+AQ109/AR109</f>
        <v>0.3016759776536313</v>
      </c>
    </row>
    <row r="110" spans="1:45" ht="24.95" customHeight="1" thickBot="1" x14ac:dyDescent="0.3">
      <c r="A110" s="360"/>
      <c r="B110" s="409"/>
      <c r="C110" s="375"/>
      <c r="D110" s="375"/>
      <c r="E110" s="376"/>
      <c r="F110" s="377"/>
      <c r="G110" s="378"/>
      <c r="H110" s="379"/>
      <c r="I110" s="375"/>
      <c r="J110" s="375"/>
      <c r="K110" s="375"/>
      <c r="L110" s="375"/>
      <c r="M110" s="375"/>
      <c r="N110" s="363" t="s">
        <v>187</v>
      </c>
      <c r="O110" s="364"/>
      <c r="P110" s="380">
        <f>+AA109</f>
        <v>54</v>
      </c>
      <c r="Q110" s="406">
        <f>+AE109</f>
        <v>0</v>
      </c>
      <c r="R110" s="380">
        <f>+AI109</f>
        <v>0</v>
      </c>
      <c r="S110" s="381">
        <f>+AM109</f>
        <v>0</v>
      </c>
      <c r="T110" s="382"/>
      <c r="U110" s="383"/>
      <c r="V110" s="384"/>
      <c r="W110" s="385"/>
      <c r="AA110" s="184"/>
      <c r="AB110" s="184"/>
      <c r="AC110" s="280"/>
      <c r="AD110" s="280"/>
      <c r="AE110" s="373"/>
      <c r="AF110" s="398"/>
      <c r="AG110" s="314"/>
      <c r="AH110" s="280"/>
      <c r="AK110" s="283"/>
      <c r="AL110" s="280"/>
      <c r="AP110" s="280"/>
      <c r="AQ110" s="280"/>
      <c r="AR110" s="280"/>
      <c r="AS110" s="280"/>
    </row>
    <row r="111" spans="1:45" ht="24.95" customHeight="1" thickBot="1" x14ac:dyDescent="0.3">
      <c r="A111" s="360"/>
      <c r="B111" s="409"/>
      <c r="C111" s="375"/>
      <c r="D111" s="386"/>
      <c r="E111" s="387"/>
      <c r="F111" s="388"/>
      <c r="G111" s="389"/>
      <c r="H111" s="390"/>
      <c r="I111" s="386"/>
      <c r="J111" s="386"/>
      <c r="K111" s="386"/>
      <c r="L111" s="386"/>
      <c r="M111" s="386"/>
      <c r="N111" s="363" t="s">
        <v>188</v>
      </c>
      <c r="O111" s="364"/>
      <c r="P111" s="391">
        <f>+AC109</f>
        <v>0.3016759776536313</v>
      </c>
      <c r="Q111" s="391"/>
      <c r="R111" s="368"/>
      <c r="S111" s="368"/>
      <c r="T111" s="392"/>
      <c r="U111" s="393"/>
      <c r="V111" s="394"/>
      <c r="W111" s="395"/>
      <c r="AA111" s="184"/>
      <c r="AB111" s="184"/>
      <c r="AC111" s="280"/>
      <c r="AD111" s="280"/>
      <c r="AE111" s="373"/>
      <c r="AF111" s="398"/>
      <c r="AG111" s="314"/>
      <c r="AH111" s="280"/>
      <c r="AK111" s="283"/>
      <c r="AL111" s="280"/>
      <c r="AP111" s="280"/>
      <c r="AQ111" s="280"/>
      <c r="AR111" s="280"/>
      <c r="AS111" s="280"/>
    </row>
    <row r="112" spans="1:45" ht="24.95" customHeight="1" thickBot="1" x14ac:dyDescent="0.3">
      <c r="A112" s="360"/>
      <c r="B112" s="409"/>
      <c r="C112" s="375"/>
      <c r="D112" s="362" t="s">
        <v>317</v>
      </c>
      <c r="E112" s="363" t="s">
        <v>318</v>
      </c>
      <c r="F112" s="364"/>
      <c r="G112" s="365" t="s">
        <v>319</v>
      </c>
      <c r="H112" s="366"/>
      <c r="I112" s="362" t="s">
        <v>25</v>
      </c>
      <c r="J112" s="362" t="s">
        <v>8</v>
      </c>
      <c r="K112" s="362" t="s">
        <v>10</v>
      </c>
      <c r="L112" s="362" t="s">
        <v>12</v>
      </c>
      <c r="M112" s="362" t="s">
        <v>23</v>
      </c>
      <c r="N112" s="367">
        <v>2022</v>
      </c>
      <c r="O112" s="396">
        <v>0.09</v>
      </c>
      <c r="P112" s="396">
        <v>0.09</v>
      </c>
      <c r="Q112" s="396">
        <v>0.09</v>
      </c>
      <c r="R112" s="396">
        <v>0.09</v>
      </c>
      <c r="S112" s="396">
        <v>0.09</v>
      </c>
      <c r="T112" s="369">
        <f>SUM(P113:S113)</f>
        <v>38</v>
      </c>
      <c r="U112" s="370">
        <f>+AS112</f>
        <v>0.21229050279329609</v>
      </c>
      <c r="V112" s="371" t="s">
        <v>35</v>
      </c>
      <c r="W112" s="372">
        <f>+U112/P112-1</f>
        <v>1.3587833643699567</v>
      </c>
      <c r="AA112" s="184">
        <v>38</v>
      </c>
      <c r="AB112" s="184">
        <v>179</v>
      </c>
      <c r="AC112" s="280">
        <f t="shared" si="6"/>
        <v>0.21229050279329609</v>
      </c>
      <c r="AD112" s="280"/>
      <c r="AE112" s="373"/>
      <c r="AF112" s="398"/>
      <c r="AG112" s="314" t="e">
        <f t="shared" si="7"/>
        <v>#DIV/0!</v>
      </c>
      <c r="AH112" s="280"/>
      <c r="AI112" s="412"/>
      <c r="AJ112" s="246"/>
      <c r="AK112" s="411" t="e">
        <f>+AI112/AJ112</f>
        <v>#DIV/0!</v>
      </c>
      <c r="AL112" s="280"/>
      <c r="AM112" s="356"/>
      <c r="AN112" s="357"/>
      <c r="AO112" s="358" t="e">
        <f>+AM112/AN112</f>
        <v>#DIV/0!</v>
      </c>
      <c r="AP112" s="280"/>
      <c r="AQ112" s="184">
        <f>+AA112+AE112+AI112+AM112</f>
        <v>38</v>
      </c>
      <c r="AR112" s="184">
        <f>+AB112+AF112+AJ112+AN112</f>
        <v>179</v>
      </c>
      <c r="AS112" s="210">
        <f>+AQ112/AR112</f>
        <v>0.21229050279329609</v>
      </c>
    </row>
    <row r="113" spans="1:45" ht="24.95" customHeight="1" thickBot="1" x14ac:dyDescent="0.3">
      <c r="A113" s="413"/>
      <c r="B113" s="409"/>
      <c r="C113" s="375"/>
      <c r="D113" s="375"/>
      <c r="E113" s="376"/>
      <c r="F113" s="377"/>
      <c r="G113" s="378"/>
      <c r="H113" s="379"/>
      <c r="I113" s="375"/>
      <c r="J113" s="375"/>
      <c r="K113" s="375"/>
      <c r="L113" s="375"/>
      <c r="M113" s="375"/>
      <c r="N113" s="363" t="s">
        <v>187</v>
      </c>
      <c r="O113" s="364"/>
      <c r="P113" s="380">
        <f>+AA112</f>
        <v>38</v>
      </c>
      <c r="Q113" s="406">
        <f>+AE112</f>
        <v>0</v>
      </c>
      <c r="R113" s="380">
        <f>+AI112</f>
        <v>0</v>
      </c>
      <c r="S113" s="381">
        <f>+AM112</f>
        <v>0</v>
      </c>
      <c r="T113" s="382"/>
      <c r="U113" s="383"/>
      <c r="V113" s="384"/>
      <c r="W113" s="385"/>
      <c r="AA113" s="184"/>
      <c r="AB113" s="184"/>
      <c r="AC113" s="280"/>
      <c r="AD113" s="280"/>
      <c r="AE113" s="373"/>
      <c r="AF113" s="398"/>
      <c r="AG113" s="314"/>
      <c r="AH113" s="280"/>
      <c r="AK113" s="283"/>
      <c r="AL113" s="280"/>
      <c r="AP113" s="280"/>
      <c r="AQ113" s="280"/>
      <c r="AR113" s="280"/>
      <c r="AS113" s="280"/>
    </row>
    <row r="114" spans="1:45" ht="24.95" customHeight="1" thickBot="1" x14ac:dyDescent="0.3">
      <c r="A114" s="413"/>
      <c r="B114" s="410"/>
      <c r="C114" s="386"/>
      <c r="D114" s="386"/>
      <c r="E114" s="387"/>
      <c r="F114" s="388"/>
      <c r="G114" s="389"/>
      <c r="H114" s="390"/>
      <c r="I114" s="386"/>
      <c r="J114" s="386"/>
      <c r="K114" s="386"/>
      <c r="L114" s="386"/>
      <c r="M114" s="386"/>
      <c r="N114" s="363" t="s">
        <v>188</v>
      </c>
      <c r="O114" s="364"/>
      <c r="P114" s="391">
        <f>+AC112</f>
        <v>0.21229050279329609</v>
      </c>
      <c r="Q114" s="391"/>
      <c r="R114" s="368"/>
      <c r="S114" s="368"/>
      <c r="T114" s="392"/>
      <c r="U114" s="393"/>
      <c r="V114" s="394"/>
      <c r="W114" s="395"/>
      <c r="AA114" s="184"/>
      <c r="AB114" s="184"/>
      <c r="AC114" s="280"/>
      <c r="AD114" s="280"/>
      <c r="AE114" s="373"/>
      <c r="AF114" s="398"/>
      <c r="AG114" s="314"/>
      <c r="AH114" s="280"/>
      <c r="AK114" s="283"/>
      <c r="AL114" s="280"/>
      <c r="AP114" s="280"/>
      <c r="AQ114" s="280"/>
      <c r="AR114" s="280"/>
      <c r="AS114" s="280"/>
    </row>
    <row r="115" spans="1:45" ht="24.95" customHeight="1" thickBot="1" x14ac:dyDescent="0.3">
      <c r="A115" s="414" t="s">
        <v>320</v>
      </c>
      <c r="B115" s="415" t="s">
        <v>459</v>
      </c>
      <c r="C115" s="416" t="s">
        <v>321</v>
      </c>
      <c r="D115" s="416" t="s">
        <v>322</v>
      </c>
      <c r="E115" s="417" t="s">
        <v>323</v>
      </c>
      <c r="F115" s="418"/>
      <c r="G115" s="419" t="s">
        <v>324</v>
      </c>
      <c r="H115" s="420"/>
      <c r="I115" s="421" t="s">
        <v>25</v>
      </c>
      <c r="J115" s="421" t="s">
        <v>8</v>
      </c>
      <c r="K115" s="421" t="s">
        <v>10</v>
      </c>
      <c r="L115" s="421" t="s">
        <v>12</v>
      </c>
      <c r="M115" s="421" t="s">
        <v>23</v>
      </c>
      <c r="N115" s="422">
        <v>2022</v>
      </c>
      <c r="O115" s="423">
        <v>0.2</v>
      </c>
      <c r="P115" s="423">
        <v>0.2</v>
      </c>
      <c r="Q115" s="423">
        <v>0.2</v>
      </c>
      <c r="R115" s="423">
        <v>0.2</v>
      </c>
      <c r="S115" s="423">
        <v>0.2</v>
      </c>
      <c r="T115" s="424">
        <f>SUM(P116:S116)</f>
        <v>55</v>
      </c>
      <c r="U115" s="425">
        <f>+AS115</f>
        <v>0.19855595667870035</v>
      </c>
      <c r="V115" s="426" t="s">
        <v>35</v>
      </c>
      <c r="W115" s="427">
        <f>+U115/P115-1</f>
        <v>-7.2202166064982976E-3</v>
      </c>
      <c r="AA115" s="184">
        <v>55</v>
      </c>
      <c r="AB115" s="184">
        <v>277</v>
      </c>
      <c r="AC115" s="280">
        <f t="shared" si="6"/>
        <v>0.19855595667870035</v>
      </c>
      <c r="AD115" s="280"/>
      <c r="AE115" s="373"/>
      <c r="AF115" s="373"/>
      <c r="AG115" s="314" t="e">
        <f t="shared" si="7"/>
        <v>#DIV/0!</v>
      </c>
      <c r="AH115" s="280"/>
      <c r="AI115" s="412"/>
      <c r="AJ115" s="412"/>
      <c r="AK115" s="411" t="e">
        <f>+AI115/AJ115</f>
        <v>#DIV/0!</v>
      </c>
      <c r="AL115" s="280"/>
      <c r="AM115" s="315"/>
      <c r="AN115" s="315"/>
      <c r="AO115" s="287" t="e">
        <f>+AM115/AN115</f>
        <v>#DIV/0!</v>
      </c>
      <c r="AP115" s="280"/>
      <c r="AQ115" s="184">
        <f>+AA115+AE115+AI115+AM115</f>
        <v>55</v>
      </c>
      <c r="AR115" s="184">
        <f>+AB115+AF115+AJ115+AN115</f>
        <v>277</v>
      </c>
      <c r="AS115" s="210">
        <f>+AQ115/AR115</f>
        <v>0.19855595667870035</v>
      </c>
    </row>
    <row r="116" spans="1:45" ht="24.95" customHeight="1" thickBot="1" x14ac:dyDescent="0.3">
      <c r="A116" s="414"/>
      <c r="B116" s="428"/>
      <c r="C116" s="429"/>
      <c r="D116" s="429"/>
      <c r="E116" s="430"/>
      <c r="F116" s="431"/>
      <c r="G116" s="432"/>
      <c r="H116" s="433"/>
      <c r="I116" s="434"/>
      <c r="J116" s="434"/>
      <c r="K116" s="434"/>
      <c r="L116" s="434"/>
      <c r="M116" s="434"/>
      <c r="N116" s="417" t="s">
        <v>187</v>
      </c>
      <c r="O116" s="418"/>
      <c r="P116" s="435">
        <f>+AA115</f>
        <v>55</v>
      </c>
      <c r="Q116" s="436">
        <f>+AE115</f>
        <v>0</v>
      </c>
      <c r="R116" s="435">
        <f>+AI115</f>
        <v>0</v>
      </c>
      <c r="S116" s="437">
        <f>+AM115</f>
        <v>0</v>
      </c>
      <c r="T116" s="438"/>
      <c r="U116" s="439"/>
      <c r="V116" s="440"/>
      <c r="W116" s="441"/>
      <c r="AA116" s="184"/>
      <c r="AB116" s="184"/>
      <c r="AC116" s="280"/>
      <c r="AD116" s="280"/>
      <c r="AE116" s="373"/>
      <c r="AF116" s="373"/>
      <c r="AG116" s="314"/>
      <c r="AH116" s="280"/>
      <c r="AK116" s="283"/>
      <c r="AL116" s="280"/>
      <c r="AP116" s="280"/>
      <c r="AQ116" s="280"/>
      <c r="AR116" s="280"/>
      <c r="AS116" s="280"/>
    </row>
    <row r="117" spans="1:45" ht="24.95" customHeight="1" thickBot="1" x14ac:dyDescent="0.3">
      <c r="A117" s="414"/>
      <c r="B117" s="428"/>
      <c r="C117" s="429"/>
      <c r="D117" s="442"/>
      <c r="E117" s="443"/>
      <c r="F117" s="444"/>
      <c r="G117" s="445"/>
      <c r="H117" s="446"/>
      <c r="I117" s="447"/>
      <c r="J117" s="447"/>
      <c r="K117" s="447"/>
      <c r="L117" s="447"/>
      <c r="M117" s="447"/>
      <c r="N117" s="417" t="s">
        <v>188</v>
      </c>
      <c r="O117" s="418"/>
      <c r="P117" s="448">
        <f>+AC115</f>
        <v>0.19855595667870035</v>
      </c>
      <c r="Q117" s="449"/>
      <c r="R117" s="450"/>
      <c r="S117" s="450"/>
      <c r="T117" s="451"/>
      <c r="U117" s="452"/>
      <c r="V117" s="453"/>
      <c r="W117" s="454"/>
      <c r="AA117" s="184"/>
      <c r="AB117" s="184"/>
      <c r="AC117" s="280"/>
      <c r="AD117" s="280"/>
      <c r="AE117" s="373"/>
      <c r="AF117" s="373"/>
      <c r="AG117" s="314"/>
      <c r="AH117" s="280"/>
      <c r="AK117" s="283"/>
      <c r="AL117" s="280"/>
      <c r="AP117" s="280"/>
      <c r="AQ117" s="280"/>
      <c r="AR117" s="280"/>
      <c r="AS117" s="280"/>
    </row>
    <row r="118" spans="1:45" ht="30" customHeight="1" thickBot="1" x14ac:dyDescent="0.3">
      <c r="A118" s="414"/>
      <c r="B118" s="428"/>
      <c r="C118" s="429"/>
      <c r="D118" s="416" t="s">
        <v>325</v>
      </c>
      <c r="E118" s="417" t="s">
        <v>326</v>
      </c>
      <c r="F118" s="418"/>
      <c r="G118" s="419" t="s">
        <v>327</v>
      </c>
      <c r="H118" s="420"/>
      <c r="I118" s="421" t="s">
        <v>25</v>
      </c>
      <c r="J118" s="421" t="s">
        <v>8</v>
      </c>
      <c r="K118" s="421" t="s">
        <v>10</v>
      </c>
      <c r="L118" s="421" t="s">
        <v>12</v>
      </c>
      <c r="M118" s="421" t="s">
        <v>19</v>
      </c>
      <c r="N118" s="422">
        <v>2022</v>
      </c>
      <c r="O118" s="423">
        <v>0.1</v>
      </c>
      <c r="P118" s="423">
        <v>0.01</v>
      </c>
      <c r="Q118" s="423">
        <v>0.01</v>
      </c>
      <c r="R118" s="423">
        <v>0.01</v>
      </c>
      <c r="S118" s="423">
        <v>0.01</v>
      </c>
      <c r="T118" s="424">
        <f>SUM(P119:S119)</f>
        <v>55</v>
      </c>
      <c r="U118" s="425">
        <f>+AS118</f>
        <v>-0.15384615384615385</v>
      </c>
      <c r="V118" s="455" t="s">
        <v>37</v>
      </c>
      <c r="W118" s="427">
        <f>+U118/P118-1</f>
        <v>-16.384615384615387</v>
      </c>
      <c r="AA118" s="184">
        <v>55</v>
      </c>
      <c r="AB118" s="184">
        <v>65</v>
      </c>
      <c r="AC118" s="280">
        <f>((+AA118/AB118)-1)</f>
        <v>-0.15384615384615385</v>
      </c>
      <c r="AD118" s="280"/>
      <c r="AE118" s="398"/>
      <c r="AF118" s="399"/>
      <c r="AG118" s="314" t="e">
        <f>((+AE118/AF118)-1)</f>
        <v>#DIV/0!</v>
      </c>
      <c r="AH118" s="280"/>
      <c r="AI118" s="246"/>
      <c r="AJ118" s="456"/>
      <c r="AK118" s="280" t="e">
        <f>+AI118/AJ118-1</f>
        <v>#DIV/0!</v>
      </c>
      <c r="AL118" s="280"/>
      <c r="AM118" s="244"/>
      <c r="AN118" s="456"/>
      <c r="AO118" s="287" t="e">
        <f>((+AM118/AN118)-1)</f>
        <v>#DIV/0!</v>
      </c>
      <c r="AP118" s="280"/>
      <c r="AQ118" s="184">
        <f>+AA118+AE118+AI118+AM118</f>
        <v>55</v>
      </c>
      <c r="AR118" s="184">
        <f>+AB118+AF118+AJ118+AN118</f>
        <v>65</v>
      </c>
      <c r="AS118" s="401">
        <f>((+AQ118/AR118)-1)</f>
        <v>-0.15384615384615385</v>
      </c>
    </row>
    <row r="119" spans="1:45" ht="30" customHeight="1" thickBot="1" x14ac:dyDescent="0.3">
      <c r="A119" s="414"/>
      <c r="B119" s="428"/>
      <c r="C119" s="429"/>
      <c r="D119" s="429"/>
      <c r="E119" s="430"/>
      <c r="F119" s="431"/>
      <c r="G119" s="432"/>
      <c r="H119" s="433"/>
      <c r="I119" s="434"/>
      <c r="J119" s="434"/>
      <c r="K119" s="434"/>
      <c r="L119" s="434"/>
      <c r="M119" s="434"/>
      <c r="N119" s="417" t="s">
        <v>187</v>
      </c>
      <c r="O119" s="418"/>
      <c r="P119" s="435">
        <f>+AA118</f>
        <v>55</v>
      </c>
      <c r="Q119" s="436">
        <f>+AE118</f>
        <v>0</v>
      </c>
      <c r="R119" s="435">
        <f>+AI118</f>
        <v>0</v>
      </c>
      <c r="S119" s="435">
        <f>+AM118</f>
        <v>0</v>
      </c>
      <c r="T119" s="438"/>
      <c r="U119" s="439"/>
      <c r="V119" s="457"/>
      <c r="W119" s="441"/>
      <c r="AA119" s="184"/>
      <c r="AB119" s="184"/>
      <c r="AC119" s="280"/>
      <c r="AD119" s="280"/>
      <c r="AE119" s="398"/>
      <c r="AF119" s="399"/>
      <c r="AG119" s="314"/>
      <c r="AH119" s="280"/>
      <c r="AK119" s="283"/>
      <c r="AL119" s="280"/>
      <c r="AP119" s="280"/>
      <c r="AQ119" s="280"/>
      <c r="AR119" s="280"/>
      <c r="AS119" s="280"/>
    </row>
    <row r="120" spans="1:45" ht="30" customHeight="1" thickBot="1" x14ac:dyDescent="0.3">
      <c r="A120" s="414"/>
      <c r="B120" s="428"/>
      <c r="C120" s="429"/>
      <c r="D120" s="442"/>
      <c r="E120" s="443"/>
      <c r="F120" s="444"/>
      <c r="G120" s="445"/>
      <c r="H120" s="446"/>
      <c r="I120" s="447"/>
      <c r="J120" s="447"/>
      <c r="K120" s="447"/>
      <c r="L120" s="447"/>
      <c r="M120" s="447"/>
      <c r="N120" s="417" t="s">
        <v>188</v>
      </c>
      <c r="O120" s="418"/>
      <c r="P120" s="448">
        <f>+AC118</f>
        <v>-0.15384615384615385</v>
      </c>
      <c r="Q120" s="449"/>
      <c r="R120" s="450"/>
      <c r="S120" s="450"/>
      <c r="T120" s="451"/>
      <c r="U120" s="452"/>
      <c r="V120" s="458"/>
      <c r="W120" s="454"/>
      <c r="AA120" s="184"/>
      <c r="AB120" s="184"/>
      <c r="AC120" s="280"/>
      <c r="AD120" s="280"/>
      <c r="AE120" s="398"/>
      <c r="AF120" s="399"/>
      <c r="AG120" s="314"/>
      <c r="AH120" s="280"/>
      <c r="AK120" s="283"/>
      <c r="AL120" s="280"/>
      <c r="AP120" s="280"/>
      <c r="AQ120" s="280"/>
      <c r="AR120" s="280"/>
      <c r="AS120" s="280"/>
    </row>
    <row r="121" spans="1:45" ht="24.95" customHeight="1" thickBot="1" x14ac:dyDescent="0.3">
      <c r="A121" s="414"/>
      <c r="B121" s="428"/>
      <c r="C121" s="429"/>
      <c r="D121" s="416" t="s">
        <v>328</v>
      </c>
      <c r="E121" s="417" t="s">
        <v>329</v>
      </c>
      <c r="F121" s="418"/>
      <c r="G121" s="419" t="s">
        <v>330</v>
      </c>
      <c r="H121" s="420"/>
      <c r="I121" s="421" t="s">
        <v>25</v>
      </c>
      <c r="J121" s="421" t="s">
        <v>8</v>
      </c>
      <c r="K121" s="421" t="s">
        <v>10</v>
      </c>
      <c r="L121" s="421" t="s">
        <v>12</v>
      </c>
      <c r="M121" s="421" t="s">
        <v>23</v>
      </c>
      <c r="N121" s="422">
        <v>2022</v>
      </c>
      <c r="O121" s="423">
        <v>0.4</v>
      </c>
      <c r="P121" s="423">
        <v>0.45</v>
      </c>
      <c r="Q121" s="423">
        <v>0.45</v>
      </c>
      <c r="R121" s="423">
        <v>0.45</v>
      </c>
      <c r="S121" s="423">
        <v>0.45</v>
      </c>
      <c r="T121" s="424">
        <f>SUM(P122:S122)</f>
        <v>34</v>
      </c>
      <c r="U121" s="425">
        <f>+AS121</f>
        <v>0.97142857142857142</v>
      </c>
      <c r="V121" s="426" t="s">
        <v>35</v>
      </c>
      <c r="W121" s="427">
        <f>+U121/P121-1</f>
        <v>1.1587301587301586</v>
      </c>
      <c r="AA121" s="184">
        <v>34</v>
      </c>
      <c r="AB121" s="184">
        <v>35</v>
      </c>
      <c r="AC121" s="280">
        <f t="shared" ref="AC121:AC142" si="8">+AA121/AB121</f>
        <v>0.97142857142857142</v>
      </c>
      <c r="AD121" s="280"/>
      <c r="AE121" s="459"/>
      <c r="AF121" s="373"/>
      <c r="AG121" s="314" t="e">
        <f t="shared" ref="AG121:AG142" si="9">+AE121/AF121</f>
        <v>#DIV/0!</v>
      </c>
      <c r="AH121" s="280"/>
      <c r="AI121" s="460"/>
      <c r="AJ121" s="412"/>
      <c r="AK121" s="411" t="e">
        <f>+AI121/AJ121</f>
        <v>#DIV/0!</v>
      </c>
      <c r="AL121" s="280"/>
      <c r="AM121" s="404"/>
      <c r="AN121" s="315"/>
      <c r="AO121" s="287" t="e">
        <f>+AM121/AN121</f>
        <v>#DIV/0!</v>
      </c>
      <c r="AP121" s="280"/>
      <c r="AQ121" s="184">
        <f>+AA121+AE121+AI121+AM121</f>
        <v>34</v>
      </c>
      <c r="AR121" s="184">
        <f>+AB121+AF121+AJ121+AN121</f>
        <v>35</v>
      </c>
      <c r="AS121" s="210">
        <f>+AQ121/AR121</f>
        <v>0.97142857142857142</v>
      </c>
    </row>
    <row r="122" spans="1:45" ht="24.95" customHeight="1" thickBot="1" x14ac:dyDescent="0.3">
      <c r="A122" s="414"/>
      <c r="B122" s="428"/>
      <c r="C122" s="429"/>
      <c r="D122" s="429"/>
      <c r="E122" s="430"/>
      <c r="F122" s="431"/>
      <c r="G122" s="432"/>
      <c r="H122" s="433"/>
      <c r="I122" s="434"/>
      <c r="J122" s="434"/>
      <c r="K122" s="434"/>
      <c r="L122" s="434"/>
      <c r="M122" s="434"/>
      <c r="N122" s="417" t="s">
        <v>187</v>
      </c>
      <c r="O122" s="418"/>
      <c r="P122" s="435">
        <f>+AA121</f>
        <v>34</v>
      </c>
      <c r="Q122" s="436">
        <f>+AE121</f>
        <v>0</v>
      </c>
      <c r="R122" s="435">
        <f>+AI121</f>
        <v>0</v>
      </c>
      <c r="S122" s="435">
        <f>+AM121</f>
        <v>0</v>
      </c>
      <c r="T122" s="438"/>
      <c r="U122" s="439"/>
      <c r="V122" s="440"/>
      <c r="W122" s="441"/>
      <c r="AA122" s="184"/>
      <c r="AB122" s="184"/>
      <c r="AC122" s="280"/>
      <c r="AD122" s="280"/>
      <c r="AE122" s="459"/>
      <c r="AF122" s="373"/>
      <c r="AG122" s="314"/>
      <c r="AH122" s="280"/>
      <c r="AK122" s="283"/>
      <c r="AL122" s="280"/>
      <c r="AP122" s="280"/>
      <c r="AQ122" s="280"/>
      <c r="AR122" s="280"/>
      <c r="AS122" s="280"/>
    </row>
    <row r="123" spans="1:45" ht="24.95" customHeight="1" thickBot="1" x14ac:dyDescent="0.3">
      <c r="A123" s="414"/>
      <c r="B123" s="461"/>
      <c r="C123" s="442"/>
      <c r="D123" s="442"/>
      <c r="E123" s="443"/>
      <c r="F123" s="444"/>
      <c r="G123" s="445"/>
      <c r="H123" s="446"/>
      <c r="I123" s="447"/>
      <c r="J123" s="447"/>
      <c r="K123" s="447"/>
      <c r="L123" s="447"/>
      <c r="M123" s="447"/>
      <c r="N123" s="417" t="s">
        <v>188</v>
      </c>
      <c r="O123" s="418"/>
      <c r="P123" s="448">
        <f>+AC121</f>
        <v>0.97142857142857142</v>
      </c>
      <c r="Q123" s="449"/>
      <c r="R123" s="450"/>
      <c r="S123" s="450"/>
      <c r="T123" s="451"/>
      <c r="U123" s="452"/>
      <c r="V123" s="453"/>
      <c r="W123" s="454"/>
      <c r="AA123" s="184"/>
      <c r="AB123" s="184"/>
      <c r="AC123" s="280"/>
      <c r="AD123" s="280"/>
      <c r="AE123" s="459"/>
      <c r="AF123" s="373"/>
      <c r="AG123" s="314"/>
      <c r="AH123" s="280"/>
      <c r="AK123" s="283"/>
      <c r="AL123" s="280"/>
      <c r="AP123" s="280"/>
      <c r="AQ123" s="280"/>
      <c r="AR123" s="280"/>
      <c r="AS123" s="280"/>
    </row>
    <row r="124" spans="1:45" ht="24.95" customHeight="1" thickBot="1" x14ac:dyDescent="0.3">
      <c r="A124" s="414"/>
      <c r="B124" s="462" t="s">
        <v>331</v>
      </c>
      <c r="C124" s="416" t="s">
        <v>332</v>
      </c>
      <c r="D124" s="416" t="s">
        <v>333</v>
      </c>
      <c r="E124" s="417" t="s">
        <v>334</v>
      </c>
      <c r="F124" s="418"/>
      <c r="G124" s="419" t="s">
        <v>335</v>
      </c>
      <c r="H124" s="420"/>
      <c r="I124" s="421" t="s">
        <v>25</v>
      </c>
      <c r="J124" s="421" t="s">
        <v>8</v>
      </c>
      <c r="K124" s="421" t="s">
        <v>10</v>
      </c>
      <c r="L124" s="421" t="s">
        <v>12</v>
      </c>
      <c r="M124" s="421" t="s">
        <v>23</v>
      </c>
      <c r="N124" s="422">
        <v>2022</v>
      </c>
      <c r="O124" s="423">
        <v>1.1000000000000001</v>
      </c>
      <c r="P124" s="423">
        <v>0.98</v>
      </c>
      <c r="Q124" s="423">
        <v>0.98</v>
      </c>
      <c r="R124" s="423">
        <v>0.98</v>
      </c>
      <c r="S124" s="423">
        <v>0.98</v>
      </c>
      <c r="T124" s="424">
        <f>SUM(P125:S125)</f>
        <v>277</v>
      </c>
      <c r="U124" s="425">
        <f>+AS124</f>
        <v>0.93581081081081086</v>
      </c>
      <c r="V124" s="426" t="s">
        <v>35</v>
      </c>
      <c r="W124" s="427">
        <f>+U124/P124-1</f>
        <v>-4.5091009376723612E-2</v>
      </c>
      <c r="AA124" s="184">
        <v>277</v>
      </c>
      <c r="AB124" s="184">
        <v>296</v>
      </c>
      <c r="AC124" s="280">
        <f t="shared" si="8"/>
        <v>0.93581081081081086</v>
      </c>
      <c r="AD124" s="280"/>
      <c r="AE124" s="398"/>
      <c r="AF124" s="373"/>
      <c r="AG124" s="314" t="e">
        <f t="shared" si="9"/>
        <v>#DIV/0!</v>
      </c>
      <c r="AH124" s="280"/>
      <c r="AI124" s="463"/>
      <c r="AJ124" s="246"/>
      <c r="AK124" s="411" t="e">
        <f>+AI124/AJ124</f>
        <v>#DIV/0!</v>
      </c>
      <c r="AL124" s="280"/>
      <c r="AM124" s="464"/>
      <c r="AN124" s="465"/>
      <c r="AO124" s="287" t="e">
        <f>+AM124/AN124</f>
        <v>#DIV/0!</v>
      </c>
      <c r="AP124" s="280"/>
      <c r="AQ124" s="184">
        <f>+AA124+AE124+AI124+AM124</f>
        <v>277</v>
      </c>
      <c r="AR124" s="184">
        <f>+AB124+AF124+AJ124+AN124</f>
        <v>296</v>
      </c>
      <c r="AS124" s="210">
        <f>+AQ124/AR124</f>
        <v>0.93581081081081086</v>
      </c>
    </row>
    <row r="125" spans="1:45" ht="24.95" customHeight="1" thickBot="1" x14ac:dyDescent="0.3">
      <c r="A125" s="414"/>
      <c r="B125" s="466"/>
      <c r="C125" s="429"/>
      <c r="D125" s="429"/>
      <c r="E125" s="430"/>
      <c r="F125" s="431"/>
      <c r="G125" s="432"/>
      <c r="H125" s="433"/>
      <c r="I125" s="434"/>
      <c r="J125" s="434"/>
      <c r="K125" s="434"/>
      <c r="L125" s="434"/>
      <c r="M125" s="434"/>
      <c r="N125" s="417" t="s">
        <v>187</v>
      </c>
      <c r="O125" s="418"/>
      <c r="P125" s="435">
        <f>+AA124</f>
        <v>277</v>
      </c>
      <c r="Q125" s="436">
        <f>+AE124</f>
        <v>0</v>
      </c>
      <c r="R125" s="435">
        <f>+AI124</f>
        <v>0</v>
      </c>
      <c r="S125" s="435">
        <f>+AM124</f>
        <v>0</v>
      </c>
      <c r="T125" s="438"/>
      <c r="U125" s="439"/>
      <c r="V125" s="440"/>
      <c r="W125" s="441"/>
      <c r="AA125" s="184"/>
      <c r="AB125" s="184"/>
      <c r="AC125" s="280"/>
      <c r="AD125" s="280"/>
      <c r="AE125" s="398"/>
      <c r="AF125" s="373"/>
      <c r="AG125" s="314"/>
      <c r="AH125" s="280"/>
      <c r="AK125" s="283"/>
      <c r="AL125" s="280"/>
      <c r="AP125" s="280"/>
      <c r="AQ125" s="280"/>
      <c r="AR125" s="280"/>
      <c r="AS125" s="280"/>
    </row>
    <row r="126" spans="1:45" ht="24.95" customHeight="1" thickBot="1" x14ac:dyDescent="0.3">
      <c r="A126" s="414"/>
      <c r="B126" s="467"/>
      <c r="C126" s="442"/>
      <c r="D126" s="442"/>
      <c r="E126" s="443"/>
      <c r="F126" s="444"/>
      <c r="G126" s="445"/>
      <c r="H126" s="446"/>
      <c r="I126" s="447"/>
      <c r="J126" s="447"/>
      <c r="K126" s="447"/>
      <c r="L126" s="447"/>
      <c r="M126" s="447"/>
      <c r="N126" s="417" t="s">
        <v>188</v>
      </c>
      <c r="O126" s="418"/>
      <c r="P126" s="448">
        <f>+AC124</f>
        <v>0.93581081081081086</v>
      </c>
      <c r="Q126" s="449"/>
      <c r="R126" s="450"/>
      <c r="S126" s="450"/>
      <c r="T126" s="451"/>
      <c r="U126" s="452"/>
      <c r="V126" s="453"/>
      <c r="W126" s="454"/>
      <c r="AA126" s="184"/>
      <c r="AB126" s="184"/>
      <c r="AC126" s="280"/>
      <c r="AD126" s="280"/>
      <c r="AE126" s="398"/>
      <c r="AF126" s="373"/>
      <c r="AG126" s="314"/>
      <c r="AH126" s="280"/>
      <c r="AK126" s="283"/>
      <c r="AL126" s="280"/>
      <c r="AP126" s="280"/>
      <c r="AQ126" s="280"/>
      <c r="AR126" s="280"/>
      <c r="AS126" s="280"/>
    </row>
    <row r="127" spans="1:45" ht="24.95" customHeight="1" thickBot="1" x14ac:dyDescent="0.3">
      <c r="A127" s="414"/>
      <c r="B127" s="462" t="s">
        <v>336</v>
      </c>
      <c r="C127" s="416" t="s">
        <v>337</v>
      </c>
      <c r="D127" s="416" t="s">
        <v>338</v>
      </c>
      <c r="E127" s="417" t="s">
        <v>339</v>
      </c>
      <c r="F127" s="418"/>
      <c r="G127" s="419" t="s">
        <v>340</v>
      </c>
      <c r="H127" s="420"/>
      <c r="I127" s="421" t="s">
        <v>25</v>
      </c>
      <c r="J127" s="421" t="s">
        <v>8</v>
      </c>
      <c r="K127" s="421" t="s">
        <v>10</v>
      </c>
      <c r="L127" s="421" t="s">
        <v>12</v>
      </c>
      <c r="M127" s="421" t="s">
        <v>23</v>
      </c>
      <c r="N127" s="422">
        <v>2022</v>
      </c>
      <c r="O127" s="423">
        <v>15</v>
      </c>
      <c r="P127" s="423">
        <v>15</v>
      </c>
      <c r="Q127" s="423">
        <v>15</v>
      </c>
      <c r="R127" s="423">
        <v>15</v>
      </c>
      <c r="S127" s="423">
        <v>15</v>
      </c>
      <c r="T127" s="424">
        <f>SUM(P128:S128)</f>
        <v>4097</v>
      </c>
      <c r="U127" s="425">
        <f>+AS127</f>
        <v>14.790613718411553</v>
      </c>
      <c r="V127" s="426" t="s">
        <v>35</v>
      </c>
      <c r="W127" s="427">
        <f>+U127/P127-1</f>
        <v>-1.3959085439229857E-2</v>
      </c>
      <c r="AA127" s="184">
        <v>4097</v>
      </c>
      <c r="AB127" s="184">
        <v>277</v>
      </c>
      <c r="AC127" s="280">
        <f t="shared" si="8"/>
        <v>14.790613718411553</v>
      </c>
      <c r="AD127" s="280"/>
      <c r="AE127" s="373"/>
      <c r="AF127" s="398"/>
      <c r="AG127" s="314" t="e">
        <f t="shared" si="9"/>
        <v>#DIV/0!</v>
      </c>
      <c r="AH127" s="280"/>
      <c r="AI127" s="412"/>
      <c r="AJ127" s="246"/>
      <c r="AK127" s="411" t="e">
        <f>+AI127/AJ127</f>
        <v>#DIV/0!</v>
      </c>
      <c r="AL127" s="280"/>
      <c r="AM127" s="315"/>
      <c r="AN127" s="244"/>
      <c r="AO127" s="287" t="e">
        <f>+AM127/AN127</f>
        <v>#DIV/0!</v>
      </c>
      <c r="AP127" s="280"/>
      <c r="AQ127" s="184">
        <f>+AA127+AE127+AI127+AM127</f>
        <v>4097</v>
      </c>
      <c r="AR127" s="184">
        <f>+AB127+AF127+AJ127+AN127</f>
        <v>277</v>
      </c>
      <c r="AS127" s="210">
        <f>+AQ127/AR127</f>
        <v>14.790613718411553</v>
      </c>
    </row>
    <row r="128" spans="1:45" ht="24.95" customHeight="1" thickBot="1" x14ac:dyDescent="0.3">
      <c r="A128" s="414"/>
      <c r="B128" s="466"/>
      <c r="C128" s="429"/>
      <c r="D128" s="429"/>
      <c r="E128" s="430"/>
      <c r="F128" s="431"/>
      <c r="G128" s="432"/>
      <c r="H128" s="433"/>
      <c r="I128" s="434"/>
      <c r="J128" s="434"/>
      <c r="K128" s="434"/>
      <c r="L128" s="434"/>
      <c r="M128" s="434"/>
      <c r="N128" s="417" t="s">
        <v>187</v>
      </c>
      <c r="O128" s="418"/>
      <c r="P128" s="435">
        <f>+AA127</f>
        <v>4097</v>
      </c>
      <c r="Q128" s="436">
        <f>+AE127</f>
        <v>0</v>
      </c>
      <c r="R128" s="435">
        <f>+AI127</f>
        <v>0</v>
      </c>
      <c r="S128" s="437">
        <f>+AM127</f>
        <v>0</v>
      </c>
      <c r="T128" s="438"/>
      <c r="U128" s="439"/>
      <c r="V128" s="440"/>
      <c r="W128" s="441"/>
      <c r="AA128" s="184"/>
      <c r="AB128" s="184"/>
      <c r="AC128" s="280"/>
      <c r="AD128" s="280"/>
      <c r="AE128" s="373"/>
      <c r="AF128" s="398"/>
      <c r="AG128" s="314"/>
      <c r="AH128" s="280"/>
      <c r="AK128" s="283"/>
      <c r="AL128" s="280"/>
      <c r="AP128" s="280"/>
      <c r="AQ128" s="280"/>
      <c r="AR128" s="280"/>
      <c r="AS128" s="280"/>
    </row>
    <row r="129" spans="1:45" ht="24.95" customHeight="1" thickBot="1" x14ac:dyDescent="0.3">
      <c r="A129" s="414"/>
      <c r="B129" s="467"/>
      <c r="C129" s="442"/>
      <c r="D129" s="442"/>
      <c r="E129" s="443"/>
      <c r="F129" s="444"/>
      <c r="G129" s="445"/>
      <c r="H129" s="446"/>
      <c r="I129" s="447"/>
      <c r="J129" s="447"/>
      <c r="K129" s="447"/>
      <c r="L129" s="447"/>
      <c r="M129" s="447"/>
      <c r="N129" s="417" t="s">
        <v>188</v>
      </c>
      <c r="O129" s="418"/>
      <c r="P129" s="448">
        <f>+AC127</f>
        <v>14.790613718411553</v>
      </c>
      <c r="Q129" s="449"/>
      <c r="R129" s="450"/>
      <c r="S129" s="450"/>
      <c r="T129" s="451"/>
      <c r="U129" s="452"/>
      <c r="V129" s="453"/>
      <c r="W129" s="454"/>
      <c r="AA129" s="184"/>
      <c r="AB129" s="184"/>
      <c r="AC129" s="280"/>
      <c r="AD129" s="280"/>
      <c r="AE129" s="373"/>
      <c r="AF129" s="398"/>
      <c r="AG129" s="314"/>
      <c r="AH129" s="280"/>
      <c r="AK129" s="283"/>
      <c r="AL129" s="280"/>
      <c r="AP129" s="280"/>
      <c r="AQ129" s="280"/>
      <c r="AR129" s="280"/>
      <c r="AS129" s="280"/>
    </row>
    <row r="130" spans="1:45" ht="24.95" customHeight="1" thickBot="1" x14ac:dyDescent="0.3">
      <c r="A130" s="414"/>
      <c r="B130" s="462" t="s">
        <v>341</v>
      </c>
      <c r="C130" s="416" t="s">
        <v>342</v>
      </c>
      <c r="D130" s="416" t="s">
        <v>343</v>
      </c>
      <c r="E130" s="417" t="s">
        <v>344</v>
      </c>
      <c r="F130" s="418"/>
      <c r="G130" s="419" t="s">
        <v>345</v>
      </c>
      <c r="H130" s="420"/>
      <c r="I130" s="421" t="s">
        <v>25</v>
      </c>
      <c r="J130" s="421" t="s">
        <v>8</v>
      </c>
      <c r="K130" s="421" t="s">
        <v>10</v>
      </c>
      <c r="L130" s="421" t="s">
        <v>12</v>
      </c>
      <c r="M130" s="421" t="s">
        <v>23</v>
      </c>
      <c r="N130" s="422">
        <v>2022</v>
      </c>
      <c r="O130" s="423">
        <v>1</v>
      </c>
      <c r="P130" s="423">
        <v>1</v>
      </c>
      <c r="Q130" s="423">
        <v>1</v>
      </c>
      <c r="R130" s="423">
        <v>1</v>
      </c>
      <c r="S130" s="423">
        <v>1</v>
      </c>
      <c r="T130" s="424">
        <f>SUM(P131:S131)</f>
        <v>375</v>
      </c>
      <c r="U130" s="425">
        <f>+AS130</f>
        <v>1.3537906137184115</v>
      </c>
      <c r="V130" s="426" t="s">
        <v>35</v>
      </c>
      <c r="W130" s="427">
        <f>+U130/P130-1</f>
        <v>0.35379061371841147</v>
      </c>
      <c r="AA130" s="184">
        <v>375</v>
      </c>
      <c r="AB130" s="184">
        <v>277</v>
      </c>
      <c r="AC130" s="280">
        <f t="shared" si="8"/>
        <v>1.3537906137184115</v>
      </c>
      <c r="AD130" s="280"/>
      <c r="AE130" s="373"/>
      <c r="AF130" s="398"/>
      <c r="AG130" s="314" t="e">
        <f t="shared" si="9"/>
        <v>#DIV/0!</v>
      </c>
      <c r="AH130" s="280"/>
      <c r="AI130" s="412"/>
      <c r="AJ130" s="246"/>
      <c r="AK130" s="411" t="e">
        <f>+AI130/AJ130</f>
        <v>#DIV/0!</v>
      </c>
      <c r="AL130" s="280"/>
      <c r="AM130" s="315"/>
      <c r="AN130" s="244"/>
      <c r="AO130" s="287" t="e">
        <f>+AM130/AN130</f>
        <v>#DIV/0!</v>
      </c>
      <c r="AP130" s="280"/>
      <c r="AQ130" s="184">
        <f>+AA130+AE130+AI130+AM130</f>
        <v>375</v>
      </c>
      <c r="AR130" s="184">
        <f>+AB130+AF130+AJ130+AN130</f>
        <v>277</v>
      </c>
      <c r="AS130" s="210">
        <f>+AQ130/AR130</f>
        <v>1.3537906137184115</v>
      </c>
    </row>
    <row r="131" spans="1:45" ht="24.95" customHeight="1" thickBot="1" x14ac:dyDescent="0.3">
      <c r="A131" s="414"/>
      <c r="B131" s="466"/>
      <c r="C131" s="429"/>
      <c r="D131" s="429"/>
      <c r="E131" s="430"/>
      <c r="F131" s="431"/>
      <c r="G131" s="432"/>
      <c r="H131" s="433"/>
      <c r="I131" s="434"/>
      <c r="J131" s="434"/>
      <c r="K131" s="434"/>
      <c r="L131" s="434"/>
      <c r="M131" s="434"/>
      <c r="N131" s="417" t="s">
        <v>187</v>
      </c>
      <c r="O131" s="418"/>
      <c r="P131" s="435">
        <f>+AA130</f>
        <v>375</v>
      </c>
      <c r="Q131" s="436">
        <f>+AE130</f>
        <v>0</v>
      </c>
      <c r="R131" s="435">
        <f>+AI130</f>
        <v>0</v>
      </c>
      <c r="S131" s="437">
        <f>+AM130</f>
        <v>0</v>
      </c>
      <c r="T131" s="438"/>
      <c r="U131" s="439"/>
      <c r="V131" s="440"/>
      <c r="W131" s="441"/>
      <c r="AA131" s="184"/>
      <c r="AB131" s="184"/>
      <c r="AC131" s="280"/>
      <c r="AD131" s="280"/>
      <c r="AE131" s="373"/>
      <c r="AF131" s="398"/>
      <c r="AG131" s="314"/>
      <c r="AH131" s="280"/>
      <c r="AK131" s="283"/>
      <c r="AL131" s="280"/>
      <c r="AP131" s="280"/>
      <c r="AQ131" s="280"/>
      <c r="AR131" s="280"/>
      <c r="AS131" s="280"/>
    </row>
    <row r="132" spans="1:45" ht="24.95" customHeight="1" thickBot="1" x14ac:dyDescent="0.3">
      <c r="A132" s="414"/>
      <c r="B132" s="467"/>
      <c r="C132" s="442"/>
      <c r="D132" s="442"/>
      <c r="E132" s="443"/>
      <c r="F132" s="444"/>
      <c r="G132" s="445"/>
      <c r="H132" s="446"/>
      <c r="I132" s="447"/>
      <c r="J132" s="447"/>
      <c r="K132" s="447"/>
      <c r="L132" s="447"/>
      <c r="M132" s="447"/>
      <c r="N132" s="417" t="s">
        <v>188</v>
      </c>
      <c r="O132" s="418"/>
      <c r="P132" s="448">
        <f>+AC130</f>
        <v>1.3537906137184115</v>
      </c>
      <c r="Q132" s="449"/>
      <c r="R132" s="450"/>
      <c r="S132" s="450"/>
      <c r="T132" s="451"/>
      <c r="U132" s="452"/>
      <c r="V132" s="453"/>
      <c r="W132" s="454"/>
      <c r="AA132" s="184"/>
      <c r="AB132" s="184"/>
      <c r="AC132" s="280"/>
      <c r="AD132" s="280"/>
      <c r="AE132" s="373"/>
      <c r="AF132" s="398"/>
      <c r="AG132" s="314"/>
      <c r="AH132" s="280"/>
      <c r="AK132" s="283"/>
      <c r="AL132" s="280"/>
      <c r="AP132" s="280"/>
      <c r="AQ132" s="280"/>
      <c r="AR132" s="280"/>
      <c r="AS132" s="280"/>
    </row>
    <row r="133" spans="1:45" ht="24.95" customHeight="1" thickBot="1" x14ac:dyDescent="0.3">
      <c r="A133" s="414"/>
      <c r="B133" s="462" t="s">
        <v>346</v>
      </c>
      <c r="C133" s="416" t="s">
        <v>347</v>
      </c>
      <c r="D133" s="416" t="s">
        <v>348</v>
      </c>
      <c r="E133" s="417" t="s">
        <v>349</v>
      </c>
      <c r="F133" s="418"/>
      <c r="G133" s="419" t="s">
        <v>350</v>
      </c>
      <c r="H133" s="420"/>
      <c r="I133" s="421" t="s">
        <v>25</v>
      </c>
      <c r="J133" s="421" t="s">
        <v>8</v>
      </c>
      <c r="K133" s="421" t="s">
        <v>10</v>
      </c>
      <c r="L133" s="421" t="s">
        <v>79</v>
      </c>
      <c r="M133" s="421" t="s">
        <v>23</v>
      </c>
      <c r="N133" s="422">
        <v>2022</v>
      </c>
      <c r="O133" s="423">
        <v>0.06</v>
      </c>
      <c r="P133" s="423">
        <v>0.13</v>
      </c>
      <c r="Q133" s="423">
        <v>0.13</v>
      </c>
      <c r="R133" s="423">
        <v>0.13</v>
      </c>
      <c r="S133" s="423">
        <v>0.13</v>
      </c>
      <c r="T133" s="424">
        <f>SUM(P134:S134)</f>
        <v>14</v>
      </c>
      <c r="U133" s="425">
        <f>+AS133</f>
        <v>0.4</v>
      </c>
      <c r="V133" s="426" t="s">
        <v>35</v>
      </c>
      <c r="W133" s="427">
        <f>+U133/P133-1</f>
        <v>2.0769230769230771</v>
      </c>
      <c r="AA133" s="184">
        <v>14</v>
      </c>
      <c r="AB133" s="184">
        <v>35</v>
      </c>
      <c r="AC133" s="280">
        <f t="shared" si="8"/>
        <v>0.4</v>
      </c>
      <c r="AD133" s="280"/>
      <c r="AE133" s="459"/>
      <c r="AF133" s="468"/>
      <c r="AG133" s="314" t="e">
        <f t="shared" si="9"/>
        <v>#DIV/0!</v>
      </c>
      <c r="AH133" s="280"/>
      <c r="AI133" s="286"/>
      <c r="AJ133" s="246"/>
      <c r="AK133" s="411" t="e">
        <f>+AI133/AJ133</f>
        <v>#DIV/0!</v>
      </c>
      <c r="AL133" s="280"/>
      <c r="AM133" s="405"/>
      <c r="AN133" s="244"/>
      <c r="AO133" s="287" t="e">
        <f>+AM133/AN133</f>
        <v>#DIV/0!</v>
      </c>
      <c r="AP133" s="280"/>
      <c r="AQ133" s="184">
        <f>+AA133+AE133+AI133+AM133</f>
        <v>14</v>
      </c>
      <c r="AR133" s="184">
        <f>+AB133+AF133+AJ133+AN133</f>
        <v>35</v>
      </c>
      <c r="AS133" s="210">
        <f>+AQ133/AR133</f>
        <v>0.4</v>
      </c>
    </row>
    <row r="134" spans="1:45" ht="24.95" customHeight="1" thickBot="1" x14ac:dyDescent="0.3">
      <c r="A134" s="414"/>
      <c r="B134" s="466"/>
      <c r="C134" s="429"/>
      <c r="D134" s="429"/>
      <c r="E134" s="430"/>
      <c r="F134" s="431"/>
      <c r="G134" s="432"/>
      <c r="H134" s="433"/>
      <c r="I134" s="434"/>
      <c r="J134" s="434"/>
      <c r="K134" s="434"/>
      <c r="L134" s="434"/>
      <c r="M134" s="434"/>
      <c r="N134" s="417" t="s">
        <v>187</v>
      </c>
      <c r="O134" s="418"/>
      <c r="P134" s="435">
        <f>+AA133</f>
        <v>14</v>
      </c>
      <c r="Q134" s="436">
        <f>+AE133</f>
        <v>0</v>
      </c>
      <c r="R134" s="435">
        <f>+AI133</f>
        <v>0</v>
      </c>
      <c r="S134" s="437">
        <f>+AM133</f>
        <v>0</v>
      </c>
      <c r="T134" s="438"/>
      <c r="U134" s="439"/>
      <c r="V134" s="440"/>
      <c r="W134" s="441"/>
      <c r="AA134" s="184"/>
      <c r="AB134" s="184"/>
      <c r="AC134" s="280"/>
      <c r="AD134" s="280"/>
      <c r="AE134" s="459"/>
      <c r="AF134" s="468"/>
      <c r="AG134" s="314"/>
      <c r="AH134" s="280"/>
      <c r="AK134" s="283"/>
      <c r="AL134" s="280"/>
      <c r="AP134" s="280"/>
      <c r="AQ134" s="280"/>
      <c r="AR134" s="280"/>
      <c r="AS134" s="280"/>
    </row>
    <row r="135" spans="1:45" ht="24.95" customHeight="1" thickBot="1" x14ac:dyDescent="0.3">
      <c r="A135" s="414"/>
      <c r="B135" s="466"/>
      <c r="C135" s="429"/>
      <c r="D135" s="442"/>
      <c r="E135" s="443"/>
      <c r="F135" s="444"/>
      <c r="G135" s="445"/>
      <c r="H135" s="446"/>
      <c r="I135" s="447"/>
      <c r="J135" s="447"/>
      <c r="K135" s="447"/>
      <c r="L135" s="447"/>
      <c r="M135" s="447"/>
      <c r="N135" s="417" t="s">
        <v>188</v>
      </c>
      <c r="O135" s="418"/>
      <c r="P135" s="448">
        <f>+AC133</f>
        <v>0.4</v>
      </c>
      <c r="Q135" s="449"/>
      <c r="R135" s="450"/>
      <c r="S135" s="450"/>
      <c r="T135" s="451"/>
      <c r="U135" s="452"/>
      <c r="V135" s="453"/>
      <c r="W135" s="454"/>
      <c r="AA135" s="184"/>
      <c r="AB135" s="184"/>
      <c r="AC135" s="280"/>
      <c r="AD135" s="280"/>
      <c r="AE135" s="459"/>
      <c r="AF135" s="468"/>
      <c r="AG135" s="314"/>
      <c r="AH135" s="280"/>
      <c r="AK135" s="283"/>
      <c r="AL135" s="280"/>
      <c r="AP135" s="280"/>
      <c r="AQ135" s="280"/>
      <c r="AR135" s="280"/>
      <c r="AS135" s="280"/>
    </row>
    <row r="136" spans="1:45" ht="24.95" customHeight="1" thickBot="1" x14ac:dyDescent="0.3">
      <c r="A136" s="414"/>
      <c r="B136" s="466"/>
      <c r="C136" s="429"/>
      <c r="D136" s="416" t="s">
        <v>351</v>
      </c>
      <c r="E136" s="417" t="s">
        <v>352</v>
      </c>
      <c r="F136" s="418"/>
      <c r="G136" s="419" t="s">
        <v>353</v>
      </c>
      <c r="H136" s="420"/>
      <c r="I136" s="421" t="s">
        <v>25</v>
      </c>
      <c r="J136" s="421" t="s">
        <v>8</v>
      </c>
      <c r="K136" s="421" t="s">
        <v>10</v>
      </c>
      <c r="L136" s="421" t="s">
        <v>79</v>
      </c>
      <c r="M136" s="421" t="s">
        <v>23</v>
      </c>
      <c r="N136" s="422">
        <v>2022</v>
      </c>
      <c r="O136" s="423">
        <v>0.03</v>
      </c>
      <c r="P136" s="423">
        <v>0.2</v>
      </c>
      <c r="Q136" s="423">
        <v>0.2</v>
      </c>
      <c r="R136" s="423">
        <v>0.2</v>
      </c>
      <c r="S136" s="423">
        <v>0.2</v>
      </c>
      <c r="T136" s="424">
        <f>SUM(P137:S137)</f>
        <v>18</v>
      </c>
      <c r="U136" s="425">
        <f>+AS136</f>
        <v>0.51428571428571423</v>
      </c>
      <c r="V136" s="426" t="s">
        <v>35</v>
      </c>
      <c r="W136" s="427">
        <f>+U136/P136-1</f>
        <v>1.5714285714285712</v>
      </c>
      <c r="AA136" s="184">
        <v>18</v>
      </c>
      <c r="AB136" s="184">
        <v>35</v>
      </c>
      <c r="AC136" s="280">
        <f t="shared" si="8"/>
        <v>0.51428571428571423</v>
      </c>
      <c r="AD136" s="280"/>
      <c r="AE136" s="459"/>
      <c r="AF136" s="468"/>
      <c r="AG136" s="314" t="e">
        <f t="shared" si="9"/>
        <v>#DIV/0!</v>
      </c>
      <c r="AH136" s="280"/>
      <c r="AI136" s="286"/>
      <c r="AJ136" s="246"/>
      <c r="AK136" s="411" t="e">
        <f>+AI136/AJ136</f>
        <v>#DIV/0!</v>
      </c>
      <c r="AL136" s="280"/>
      <c r="AM136" s="405"/>
      <c r="AN136" s="244"/>
      <c r="AO136" s="287" t="e">
        <f>+AM136/AN136</f>
        <v>#DIV/0!</v>
      </c>
      <c r="AP136" s="280"/>
      <c r="AQ136" s="184">
        <f>+AA136+AE136+AI136+AM136</f>
        <v>18</v>
      </c>
      <c r="AR136" s="184">
        <f>+AB136+AF136+AJ136+AN136</f>
        <v>35</v>
      </c>
      <c r="AS136" s="210">
        <f>+AQ136/AR136</f>
        <v>0.51428571428571423</v>
      </c>
    </row>
    <row r="137" spans="1:45" ht="24.95" customHeight="1" thickBot="1" x14ac:dyDescent="0.3">
      <c r="A137" s="414"/>
      <c r="B137" s="466"/>
      <c r="C137" s="429"/>
      <c r="D137" s="429"/>
      <c r="E137" s="430"/>
      <c r="F137" s="431"/>
      <c r="G137" s="432"/>
      <c r="H137" s="433"/>
      <c r="I137" s="434"/>
      <c r="J137" s="434"/>
      <c r="K137" s="434"/>
      <c r="L137" s="434"/>
      <c r="M137" s="434"/>
      <c r="N137" s="417" t="s">
        <v>187</v>
      </c>
      <c r="O137" s="418"/>
      <c r="P137" s="435">
        <f>+AA136</f>
        <v>18</v>
      </c>
      <c r="Q137" s="436">
        <f>+AE136</f>
        <v>0</v>
      </c>
      <c r="R137" s="435">
        <f>+AI136</f>
        <v>0</v>
      </c>
      <c r="S137" s="437">
        <f>+AM136</f>
        <v>0</v>
      </c>
      <c r="T137" s="438"/>
      <c r="U137" s="439"/>
      <c r="V137" s="440"/>
      <c r="W137" s="441"/>
      <c r="AA137" s="184"/>
      <c r="AB137" s="184"/>
      <c r="AC137" s="280"/>
      <c r="AD137" s="280"/>
      <c r="AE137" s="459"/>
      <c r="AF137" s="468"/>
      <c r="AG137" s="314"/>
      <c r="AH137" s="280"/>
      <c r="AK137" s="283"/>
      <c r="AL137" s="280"/>
      <c r="AP137" s="280"/>
      <c r="AQ137" s="280"/>
      <c r="AR137" s="280"/>
      <c r="AS137" s="280"/>
    </row>
    <row r="138" spans="1:45" ht="24.95" customHeight="1" thickBot="1" x14ac:dyDescent="0.3">
      <c r="A138" s="414"/>
      <c r="B138" s="466"/>
      <c r="C138" s="429"/>
      <c r="D138" s="442"/>
      <c r="E138" s="443"/>
      <c r="F138" s="444"/>
      <c r="G138" s="445"/>
      <c r="H138" s="446"/>
      <c r="I138" s="447"/>
      <c r="J138" s="447"/>
      <c r="K138" s="447"/>
      <c r="L138" s="447"/>
      <c r="M138" s="447"/>
      <c r="N138" s="417" t="s">
        <v>188</v>
      </c>
      <c r="O138" s="418"/>
      <c r="P138" s="448">
        <f>+AC136</f>
        <v>0.51428571428571423</v>
      </c>
      <c r="Q138" s="449"/>
      <c r="R138" s="450"/>
      <c r="S138" s="450"/>
      <c r="T138" s="451"/>
      <c r="U138" s="452"/>
      <c r="V138" s="453"/>
      <c r="W138" s="454"/>
      <c r="AA138" s="184"/>
      <c r="AB138" s="184"/>
      <c r="AC138" s="280"/>
      <c r="AD138" s="280"/>
      <c r="AE138" s="459"/>
      <c r="AF138" s="468"/>
      <c r="AG138" s="314"/>
      <c r="AH138" s="280"/>
      <c r="AK138" s="283"/>
      <c r="AL138" s="280"/>
      <c r="AP138" s="280"/>
      <c r="AQ138" s="280"/>
      <c r="AR138" s="280"/>
      <c r="AS138" s="280"/>
    </row>
    <row r="139" spans="1:45" ht="24.95" customHeight="1" thickBot="1" x14ac:dyDescent="0.3">
      <c r="A139" s="414"/>
      <c r="B139" s="466"/>
      <c r="C139" s="429"/>
      <c r="D139" s="416" t="s">
        <v>354</v>
      </c>
      <c r="E139" s="417" t="s">
        <v>355</v>
      </c>
      <c r="F139" s="418"/>
      <c r="G139" s="419" t="s">
        <v>356</v>
      </c>
      <c r="H139" s="420"/>
      <c r="I139" s="421" t="s">
        <v>25</v>
      </c>
      <c r="J139" s="421" t="s">
        <v>8</v>
      </c>
      <c r="K139" s="421" t="s">
        <v>10</v>
      </c>
      <c r="L139" s="421" t="s">
        <v>12</v>
      </c>
      <c r="M139" s="421" t="s">
        <v>23</v>
      </c>
      <c r="N139" s="422">
        <v>2022</v>
      </c>
      <c r="O139" s="423">
        <v>0.04</v>
      </c>
      <c r="P139" s="423">
        <v>0.05</v>
      </c>
      <c r="Q139" s="423">
        <v>0.05</v>
      </c>
      <c r="R139" s="423">
        <v>0.05</v>
      </c>
      <c r="S139" s="423">
        <v>0.05</v>
      </c>
      <c r="T139" s="424">
        <f>SUM(P140:S140)</f>
        <v>2</v>
      </c>
      <c r="U139" s="425">
        <f>+AS139</f>
        <v>5.7142857142857141E-2</v>
      </c>
      <c r="V139" s="426" t="s">
        <v>35</v>
      </c>
      <c r="W139" s="427">
        <f>+U139/P139-1</f>
        <v>0.14285714285714279</v>
      </c>
      <c r="AA139" s="184">
        <v>2</v>
      </c>
      <c r="AB139" s="184">
        <v>35</v>
      </c>
      <c r="AC139" s="280">
        <f t="shared" si="8"/>
        <v>5.7142857142857141E-2</v>
      </c>
      <c r="AD139" s="280"/>
      <c r="AE139" s="459"/>
      <c r="AF139" s="468"/>
      <c r="AG139" s="314" t="e">
        <f t="shared" si="9"/>
        <v>#DIV/0!</v>
      </c>
      <c r="AH139" s="280"/>
      <c r="AI139" s="286"/>
      <c r="AJ139" s="246"/>
      <c r="AK139" s="411" t="e">
        <f>+AI139/AJ139</f>
        <v>#DIV/0!</v>
      </c>
      <c r="AL139" s="280"/>
      <c r="AM139" s="469"/>
      <c r="AN139" s="357"/>
      <c r="AO139" s="358" t="e">
        <f>+AM139/AN139</f>
        <v>#DIV/0!</v>
      </c>
      <c r="AP139" s="280"/>
      <c r="AQ139" s="184">
        <f>+AA139+AE139+AI139+AM139</f>
        <v>2</v>
      </c>
      <c r="AR139" s="184">
        <f>+AB139+AF139+AJ139+AN139</f>
        <v>35</v>
      </c>
      <c r="AS139" s="210">
        <f>+AQ139/AR139</f>
        <v>5.7142857142857141E-2</v>
      </c>
    </row>
    <row r="140" spans="1:45" ht="24.95" customHeight="1" thickBot="1" x14ac:dyDescent="0.3">
      <c r="A140" s="470"/>
      <c r="B140" s="466"/>
      <c r="C140" s="429"/>
      <c r="D140" s="429"/>
      <c r="E140" s="430"/>
      <c r="F140" s="431"/>
      <c r="G140" s="432"/>
      <c r="H140" s="433"/>
      <c r="I140" s="434"/>
      <c r="J140" s="434"/>
      <c r="K140" s="434"/>
      <c r="L140" s="434"/>
      <c r="M140" s="434"/>
      <c r="N140" s="417" t="s">
        <v>187</v>
      </c>
      <c r="O140" s="418"/>
      <c r="P140" s="435">
        <f>+AA139</f>
        <v>2</v>
      </c>
      <c r="Q140" s="436">
        <f>+AE139</f>
        <v>0</v>
      </c>
      <c r="R140" s="435">
        <f>+AI139</f>
        <v>0</v>
      </c>
      <c r="S140" s="437">
        <f>+AM139</f>
        <v>0</v>
      </c>
      <c r="T140" s="438"/>
      <c r="U140" s="439"/>
      <c r="V140" s="440"/>
      <c r="W140" s="441"/>
      <c r="AA140" s="184"/>
      <c r="AB140" s="184"/>
      <c r="AC140" s="280"/>
      <c r="AD140" s="280"/>
      <c r="AE140" s="459"/>
      <c r="AF140" s="468"/>
      <c r="AG140" s="314"/>
      <c r="AH140" s="280"/>
      <c r="AK140" s="283"/>
      <c r="AL140" s="280"/>
      <c r="AP140" s="280"/>
      <c r="AQ140" s="280"/>
      <c r="AR140" s="280"/>
      <c r="AS140" s="280"/>
    </row>
    <row r="141" spans="1:45" ht="24.95" customHeight="1" thickBot="1" x14ac:dyDescent="0.3">
      <c r="A141" s="470"/>
      <c r="B141" s="467"/>
      <c r="C141" s="442"/>
      <c r="D141" s="442"/>
      <c r="E141" s="443"/>
      <c r="F141" s="444"/>
      <c r="G141" s="445"/>
      <c r="H141" s="446"/>
      <c r="I141" s="447"/>
      <c r="J141" s="447"/>
      <c r="K141" s="447"/>
      <c r="L141" s="447"/>
      <c r="M141" s="447"/>
      <c r="N141" s="417" t="s">
        <v>188</v>
      </c>
      <c r="O141" s="418"/>
      <c r="P141" s="448">
        <f>+AC139</f>
        <v>5.7142857142857141E-2</v>
      </c>
      <c r="Q141" s="449"/>
      <c r="R141" s="450"/>
      <c r="S141" s="450"/>
      <c r="T141" s="451"/>
      <c r="U141" s="452"/>
      <c r="V141" s="453"/>
      <c r="W141" s="454"/>
      <c r="AA141" s="184"/>
      <c r="AB141" s="184"/>
      <c r="AC141" s="280"/>
      <c r="AD141" s="280"/>
      <c r="AE141" s="459"/>
      <c r="AF141" s="468"/>
      <c r="AG141" s="314"/>
      <c r="AH141" s="280"/>
      <c r="AK141" s="283"/>
      <c r="AL141" s="280"/>
      <c r="AP141" s="280"/>
      <c r="AQ141" s="280"/>
      <c r="AR141" s="280"/>
      <c r="AS141" s="280"/>
    </row>
    <row r="142" spans="1:45" ht="24.95" customHeight="1" thickBot="1" x14ac:dyDescent="0.3">
      <c r="A142" s="471" t="s">
        <v>357</v>
      </c>
      <c r="B142" s="472" t="s">
        <v>460</v>
      </c>
      <c r="C142" s="473" t="s">
        <v>358</v>
      </c>
      <c r="D142" s="473" t="s">
        <v>359</v>
      </c>
      <c r="E142" s="474" t="s">
        <v>360</v>
      </c>
      <c r="F142" s="475"/>
      <c r="G142" s="476" t="s">
        <v>361</v>
      </c>
      <c r="H142" s="477"/>
      <c r="I142" s="478" t="s">
        <v>25</v>
      </c>
      <c r="J142" s="478" t="s">
        <v>8</v>
      </c>
      <c r="K142" s="478" t="s">
        <v>10</v>
      </c>
      <c r="L142" s="478" t="s">
        <v>12</v>
      </c>
      <c r="M142" s="478" t="s">
        <v>23</v>
      </c>
      <c r="N142" s="479">
        <v>2022</v>
      </c>
      <c r="O142" s="480">
        <v>0.17</v>
      </c>
      <c r="P142" s="480">
        <v>0.17</v>
      </c>
      <c r="Q142" s="480">
        <v>0.17</v>
      </c>
      <c r="R142" s="480">
        <v>0.17</v>
      </c>
      <c r="S142" s="480">
        <v>0.17</v>
      </c>
      <c r="T142" s="481">
        <f>SUM(P143:S143)</f>
        <v>26</v>
      </c>
      <c r="U142" s="482">
        <f>+AS142</f>
        <v>0.16560509554140126</v>
      </c>
      <c r="V142" s="483" t="s">
        <v>35</v>
      </c>
      <c r="W142" s="484">
        <f>+U142/P142-1</f>
        <v>-2.5852379168227912E-2</v>
      </c>
      <c r="AA142" s="184">
        <v>26</v>
      </c>
      <c r="AB142" s="184">
        <v>157</v>
      </c>
      <c r="AC142" s="280">
        <f t="shared" si="8"/>
        <v>0.16560509554140126</v>
      </c>
      <c r="AD142" s="280"/>
      <c r="AE142" s="485"/>
      <c r="AF142" s="485"/>
      <c r="AG142" s="314" t="e">
        <f t="shared" si="9"/>
        <v>#DIV/0!</v>
      </c>
      <c r="AH142" s="280"/>
      <c r="AI142" s="412"/>
      <c r="AJ142" s="412"/>
      <c r="AK142" s="411" t="e">
        <f>+AI142/AJ142</f>
        <v>#DIV/0!</v>
      </c>
      <c r="AL142" s="280"/>
      <c r="AM142" s="486"/>
      <c r="AN142" s="486"/>
      <c r="AO142" s="287" t="e">
        <f>+AM142/AN142</f>
        <v>#DIV/0!</v>
      </c>
      <c r="AP142" s="280"/>
      <c r="AQ142" s="184">
        <f>+AA142+AE142+AI142+AM142</f>
        <v>26</v>
      </c>
      <c r="AR142" s="184">
        <f>+AB142+AF142+AJ142+AN142</f>
        <v>157</v>
      </c>
      <c r="AS142" s="210">
        <f>+AQ142/AR142</f>
        <v>0.16560509554140126</v>
      </c>
    </row>
    <row r="143" spans="1:45" ht="24.95" customHeight="1" thickBot="1" x14ac:dyDescent="0.3">
      <c r="A143" s="471"/>
      <c r="B143" s="487"/>
      <c r="C143" s="488"/>
      <c r="D143" s="488"/>
      <c r="E143" s="489"/>
      <c r="F143" s="490"/>
      <c r="G143" s="491"/>
      <c r="H143" s="492"/>
      <c r="I143" s="493"/>
      <c r="J143" s="493"/>
      <c r="K143" s="493"/>
      <c r="L143" s="493"/>
      <c r="M143" s="493"/>
      <c r="N143" s="474" t="s">
        <v>187</v>
      </c>
      <c r="O143" s="475"/>
      <c r="P143" s="494">
        <f>+AA142</f>
        <v>26</v>
      </c>
      <c r="Q143" s="495">
        <f>+AE142</f>
        <v>0</v>
      </c>
      <c r="R143" s="494">
        <f>+AI142</f>
        <v>0</v>
      </c>
      <c r="S143" s="494">
        <f>+AM142</f>
        <v>0</v>
      </c>
      <c r="T143" s="496"/>
      <c r="U143" s="497"/>
      <c r="V143" s="498"/>
      <c r="W143" s="499"/>
      <c r="AA143" s="184"/>
      <c r="AB143" s="184"/>
      <c r="AC143" s="280"/>
      <c r="AD143" s="280"/>
      <c r="AE143" s="485"/>
      <c r="AF143" s="485"/>
      <c r="AG143" s="314"/>
      <c r="AH143" s="280"/>
      <c r="AK143" s="283"/>
      <c r="AL143" s="280"/>
      <c r="AP143" s="280"/>
      <c r="AQ143" s="280"/>
      <c r="AR143" s="280"/>
      <c r="AS143" s="280"/>
    </row>
    <row r="144" spans="1:45" ht="24.95" customHeight="1" thickBot="1" x14ac:dyDescent="0.3">
      <c r="A144" s="471"/>
      <c r="B144" s="487"/>
      <c r="C144" s="488"/>
      <c r="D144" s="500"/>
      <c r="E144" s="501"/>
      <c r="F144" s="502"/>
      <c r="G144" s="503"/>
      <c r="H144" s="504"/>
      <c r="I144" s="505"/>
      <c r="J144" s="505"/>
      <c r="K144" s="505"/>
      <c r="L144" s="505"/>
      <c r="M144" s="505"/>
      <c r="N144" s="474" t="s">
        <v>188</v>
      </c>
      <c r="O144" s="475"/>
      <c r="P144" s="506">
        <f>+AC142</f>
        <v>0.16560509554140126</v>
      </c>
      <c r="Q144" s="507"/>
      <c r="R144" s="480"/>
      <c r="S144" s="506"/>
      <c r="T144" s="508"/>
      <c r="U144" s="509"/>
      <c r="V144" s="510"/>
      <c r="W144" s="511"/>
      <c r="AA144" s="184"/>
      <c r="AB144" s="184"/>
      <c r="AC144" s="280"/>
      <c r="AD144" s="280"/>
      <c r="AE144" s="485"/>
      <c r="AF144" s="485"/>
      <c r="AG144" s="314"/>
      <c r="AH144" s="280"/>
      <c r="AK144" s="283"/>
      <c r="AL144" s="280"/>
      <c r="AP144" s="280"/>
      <c r="AQ144" s="280"/>
      <c r="AR144" s="280"/>
      <c r="AS144" s="280"/>
    </row>
    <row r="145" spans="1:45" ht="33" customHeight="1" thickBot="1" x14ac:dyDescent="0.3">
      <c r="A145" s="471"/>
      <c r="B145" s="487"/>
      <c r="C145" s="488"/>
      <c r="D145" s="473" t="s">
        <v>362</v>
      </c>
      <c r="E145" s="474" t="s">
        <v>363</v>
      </c>
      <c r="F145" s="475"/>
      <c r="G145" s="476" t="s">
        <v>364</v>
      </c>
      <c r="H145" s="477"/>
      <c r="I145" s="478" t="s">
        <v>25</v>
      </c>
      <c r="J145" s="478" t="s">
        <v>8</v>
      </c>
      <c r="K145" s="478" t="s">
        <v>10</v>
      </c>
      <c r="L145" s="478" t="s">
        <v>12</v>
      </c>
      <c r="M145" s="478" t="s">
        <v>19</v>
      </c>
      <c r="N145" s="479">
        <v>2022</v>
      </c>
      <c r="O145" s="512">
        <v>0.3</v>
      </c>
      <c r="P145" s="512">
        <v>0.2</v>
      </c>
      <c r="Q145" s="512">
        <v>0.2</v>
      </c>
      <c r="R145" s="512">
        <v>0.2</v>
      </c>
      <c r="S145" s="512">
        <v>0.2</v>
      </c>
      <c r="T145" s="481">
        <f>SUM(P146:S146)</f>
        <v>26</v>
      </c>
      <c r="U145" s="482">
        <f>+AS145</f>
        <v>0.625</v>
      </c>
      <c r="V145" s="483" t="s">
        <v>35</v>
      </c>
      <c r="W145" s="484">
        <f>+U145/P145-1</f>
        <v>2.125</v>
      </c>
      <c r="AA145" s="184">
        <v>26</v>
      </c>
      <c r="AB145" s="184">
        <v>16</v>
      </c>
      <c r="AC145" s="280">
        <f>((+AA145/AB145)-1)</f>
        <v>0.625</v>
      </c>
      <c r="AD145" s="280"/>
      <c r="AE145" s="513"/>
      <c r="AF145" s="514"/>
      <c r="AG145" s="314" t="e">
        <f>((+AE145/AF145)-1)</f>
        <v>#DIV/0!</v>
      </c>
      <c r="AH145" s="280"/>
      <c r="AI145" s="246"/>
      <c r="AJ145" s="515"/>
      <c r="AK145" s="411" t="e">
        <f>+AI145/AJ145-1</f>
        <v>#DIV/0!</v>
      </c>
      <c r="AL145" s="280"/>
      <c r="AM145" s="244"/>
      <c r="AN145" s="515"/>
      <c r="AO145" s="287" t="e">
        <f>((+AM145/AN145)-1)</f>
        <v>#DIV/0!</v>
      </c>
      <c r="AP145" s="280"/>
      <c r="AQ145" s="184">
        <f>+AA145+AE145+AI145+AM145</f>
        <v>26</v>
      </c>
      <c r="AR145" s="184">
        <f>+AB145+AF145+AJ145+AN145</f>
        <v>16</v>
      </c>
      <c r="AS145" s="280">
        <f>((+AQ145/AR145)-1)</f>
        <v>0.625</v>
      </c>
    </row>
    <row r="146" spans="1:45" ht="33" customHeight="1" thickBot="1" x14ac:dyDescent="0.3">
      <c r="A146" s="471"/>
      <c r="B146" s="487"/>
      <c r="C146" s="488"/>
      <c r="D146" s="488"/>
      <c r="E146" s="489"/>
      <c r="F146" s="490"/>
      <c r="G146" s="491"/>
      <c r="H146" s="492"/>
      <c r="I146" s="493"/>
      <c r="J146" s="493"/>
      <c r="K146" s="493"/>
      <c r="L146" s="493"/>
      <c r="M146" s="493"/>
      <c r="N146" s="474" t="s">
        <v>187</v>
      </c>
      <c r="O146" s="475"/>
      <c r="P146" s="494">
        <f>+AA145</f>
        <v>26</v>
      </c>
      <c r="Q146" s="495">
        <f>+AE145</f>
        <v>0</v>
      </c>
      <c r="R146" s="494">
        <f>+AI145</f>
        <v>0</v>
      </c>
      <c r="S146" s="494">
        <f>+AM145</f>
        <v>0</v>
      </c>
      <c r="T146" s="496"/>
      <c r="U146" s="497"/>
      <c r="V146" s="498"/>
      <c r="W146" s="499"/>
      <c r="AA146" s="184"/>
      <c r="AB146" s="184"/>
      <c r="AC146" s="280"/>
      <c r="AD146" s="280"/>
      <c r="AE146" s="513"/>
      <c r="AF146" s="514"/>
      <c r="AG146" s="314"/>
      <c r="AH146" s="280"/>
      <c r="AK146" s="283"/>
      <c r="AL146" s="280"/>
      <c r="AP146" s="280"/>
      <c r="AQ146" s="280"/>
      <c r="AR146" s="280"/>
      <c r="AS146" s="280"/>
    </row>
    <row r="147" spans="1:45" ht="33" customHeight="1" thickBot="1" x14ac:dyDescent="0.3">
      <c r="A147" s="471"/>
      <c r="B147" s="487"/>
      <c r="C147" s="488"/>
      <c r="D147" s="500"/>
      <c r="E147" s="501"/>
      <c r="F147" s="502"/>
      <c r="G147" s="503"/>
      <c r="H147" s="504"/>
      <c r="I147" s="505"/>
      <c r="J147" s="505"/>
      <c r="K147" s="505"/>
      <c r="L147" s="505"/>
      <c r="M147" s="505"/>
      <c r="N147" s="474" t="s">
        <v>188</v>
      </c>
      <c r="O147" s="475"/>
      <c r="P147" s="506">
        <f>+AC145</f>
        <v>0.625</v>
      </c>
      <c r="Q147" s="507"/>
      <c r="R147" s="480"/>
      <c r="S147" s="506"/>
      <c r="T147" s="508"/>
      <c r="U147" s="509"/>
      <c r="V147" s="510"/>
      <c r="W147" s="511"/>
      <c r="AA147" s="184"/>
      <c r="AB147" s="184"/>
      <c r="AC147" s="280"/>
      <c r="AD147" s="280"/>
      <c r="AE147" s="513"/>
      <c r="AF147" s="514"/>
      <c r="AG147" s="314"/>
      <c r="AH147" s="280"/>
      <c r="AK147" s="283"/>
      <c r="AL147" s="280"/>
      <c r="AP147" s="280"/>
      <c r="AQ147" s="280"/>
      <c r="AR147" s="280"/>
      <c r="AS147" s="280"/>
    </row>
    <row r="148" spans="1:45" ht="24.95" customHeight="1" thickBot="1" x14ac:dyDescent="0.3">
      <c r="A148" s="471"/>
      <c r="B148" s="487"/>
      <c r="C148" s="488"/>
      <c r="D148" s="473" t="s">
        <v>365</v>
      </c>
      <c r="E148" s="474" t="s">
        <v>366</v>
      </c>
      <c r="F148" s="475"/>
      <c r="G148" s="476" t="s">
        <v>367</v>
      </c>
      <c r="H148" s="477"/>
      <c r="I148" s="478" t="s">
        <v>25</v>
      </c>
      <c r="J148" s="478" t="s">
        <v>8</v>
      </c>
      <c r="K148" s="478" t="s">
        <v>10</v>
      </c>
      <c r="L148" s="478" t="s">
        <v>12</v>
      </c>
      <c r="M148" s="478" t="s">
        <v>23</v>
      </c>
      <c r="N148" s="479">
        <v>2022</v>
      </c>
      <c r="O148" s="512">
        <v>0.7</v>
      </c>
      <c r="P148" s="512">
        <v>0.7</v>
      </c>
      <c r="Q148" s="512">
        <v>0.7</v>
      </c>
      <c r="R148" s="512">
        <v>0.7</v>
      </c>
      <c r="S148" s="512">
        <v>0.7</v>
      </c>
      <c r="T148" s="481">
        <f>SUM(P149:S149)</f>
        <v>38</v>
      </c>
      <c r="U148" s="482">
        <f>+AS148</f>
        <v>0.69090909090909092</v>
      </c>
      <c r="V148" s="483" t="s">
        <v>35</v>
      </c>
      <c r="W148" s="484">
        <f>+U148/P148-1</f>
        <v>-1.298701298701288E-2</v>
      </c>
      <c r="AA148" s="184">
        <v>38</v>
      </c>
      <c r="AB148" s="184">
        <v>55</v>
      </c>
      <c r="AC148" s="280">
        <f t="shared" ref="AC148:AC169" si="10">+AA148/AB148</f>
        <v>0.69090909090909092</v>
      </c>
      <c r="AD148" s="280"/>
      <c r="AE148" s="516"/>
      <c r="AF148" s="485"/>
      <c r="AG148" s="314" t="e">
        <f t="shared" ref="AG148:AG169" si="11">+AE148/AF148</f>
        <v>#DIV/0!</v>
      </c>
      <c r="AH148" s="280"/>
      <c r="AI148" s="517"/>
      <c r="AJ148" s="412"/>
      <c r="AK148" s="411" t="e">
        <f>+AI148/AJ148</f>
        <v>#DIV/0!</v>
      </c>
      <c r="AL148" s="280"/>
      <c r="AM148" s="518"/>
      <c r="AN148" s="486"/>
      <c r="AO148" s="287" t="e">
        <f>+AM148/AN148</f>
        <v>#DIV/0!</v>
      </c>
      <c r="AP148" s="280"/>
      <c r="AQ148" s="184">
        <f>+AA148+AE148+AI148+AM148</f>
        <v>38</v>
      </c>
      <c r="AR148" s="184">
        <f>+AB148+AF148+AJ148+AN148</f>
        <v>55</v>
      </c>
      <c r="AS148" s="210">
        <f>+AQ148/AR148</f>
        <v>0.69090909090909092</v>
      </c>
    </row>
    <row r="149" spans="1:45" ht="24.95" customHeight="1" thickBot="1" x14ac:dyDescent="0.3">
      <c r="A149" s="471"/>
      <c r="B149" s="487"/>
      <c r="C149" s="488"/>
      <c r="D149" s="488"/>
      <c r="E149" s="489"/>
      <c r="F149" s="490"/>
      <c r="G149" s="491"/>
      <c r="H149" s="492"/>
      <c r="I149" s="493"/>
      <c r="J149" s="493"/>
      <c r="K149" s="493"/>
      <c r="L149" s="493"/>
      <c r="M149" s="493"/>
      <c r="N149" s="474" t="s">
        <v>187</v>
      </c>
      <c r="O149" s="475"/>
      <c r="P149" s="494">
        <f>+AA148</f>
        <v>38</v>
      </c>
      <c r="Q149" s="495">
        <f>+AE148</f>
        <v>0</v>
      </c>
      <c r="R149" s="494">
        <f>+AI148</f>
        <v>0</v>
      </c>
      <c r="S149" s="494">
        <f>+AM148</f>
        <v>0</v>
      </c>
      <c r="T149" s="496"/>
      <c r="U149" s="497"/>
      <c r="V149" s="498"/>
      <c r="W149" s="499"/>
      <c r="AA149" s="184"/>
      <c r="AB149" s="184"/>
      <c r="AC149" s="280"/>
      <c r="AD149" s="280"/>
      <c r="AE149" s="516"/>
      <c r="AF149" s="485"/>
      <c r="AG149" s="314"/>
      <c r="AH149" s="280"/>
      <c r="AK149" s="283"/>
      <c r="AL149" s="280"/>
      <c r="AP149" s="280"/>
      <c r="AQ149" s="280"/>
      <c r="AR149" s="280"/>
      <c r="AS149" s="280"/>
    </row>
    <row r="150" spans="1:45" ht="24.95" customHeight="1" thickBot="1" x14ac:dyDescent="0.3">
      <c r="A150" s="471"/>
      <c r="B150" s="519"/>
      <c r="C150" s="500"/>
      <c r="D150" s="500"/>
      <c r="E150" s="501"/>
      <c r="F150" s="502"/>
      <c r="G150" s="503"/>
      <c r="H150" s="504"/>
      <c r="I150" s="505"/>
      <c r="J150" s="505"/>
      <c r="K150" s="505"/>
      <c r="L150" s="505"/>
      <c r="M150" s="505"/>
      <c r="N150" s="474" t="s">
        <v>188</v>
      </c>
      <c r="O150" s="475"/>
      <c r="P150" s="506">
        <f>+AC148</f>
        <v>0.69090909090909092</v>
      </c>
      <c r="Q150" s="507"/>
      <c r="R150" s="480"/>
      <c r="S150" s="506"/>
      <c r="T150" s="508"/>
      <c r="U150" s="509"/>
      <c r="V150" s="510"/>
      <c r="W150" s="511"/>
      <c r="AA150" s="184"/>
      <c r="AB150" s="184"/>
      <c r="AC150" s="280"/>
      <c r="AD150" s="280"/>
      <c r="AE150" s="516"/>
      <c r="AF150" s="485"/>
      <c r="AG150" s="314"/>
      <c r="AH150" s="280"/>
      <c r="AK150" s="283"/>
      <c r="AL150" s="280"/>
      <c r="AP150" s="280"/>
      <c r="AQ150" s="280"/>
      <c r="AR150" s="280"/>
      <c r="AS150" s="280"/>
    </row>
    <row r="151" spans="1:45" ht="24.95" customHeight="1" thickBot="1" x14ac:dyDescent="0.3">
      <c r="A151" s="471"/>
      <c r="B151" s="520" t="s">
        <v>368</v>
      </c>
      <c r="C151" s="473" t="s">
        <v>369</v>
      </c>
      <c r="D151" s="473" t="s">
        <v>370</v>
      </c>
      <c r="E151" s="474" t="s">
        <v>371</v>
      </c>
      <c r="F151" s="475"/>
      <c r="G151" s="476" t="s">
        <v>372</v>
      </c>
      <c r="H151" s="477"/>
      <c r="I151" s="478" t="s">
        <v>25</v>
      </c>
      <c r="J151" s="478" t="s">
        <v>8</v>
      </c>
      <c r="K151" s="478" t="s">
        <v>10</v>
      </c>
      <c r="L151" s="478" t="s">
        <v>12</v>
      </c>
      <c r="M151" s="478" t="s">
        <v>23</v>
      </c>
      <c r="N151" s="479">
        <v>2022</v>
      </c>
      <c r="O151" s="512">
        <v>0.9</v>
      </c>
      <c r="P151" s="512">
        <v>0.9</v>
      </c>
      <c r="Q151" s="512">
        <v>0.9</v>
      </c>
      <c r="R151" s="512">
        <v>0.9</v>
      </c>
      <c r="S151" s="512">
        <v>0.9</v>
      </c>
      <c r="T151" s="481">
        <f>SUM(P152:S152)</f>
        <v>157</v>
      </c>
      <c r="U151" s="482">
        <f>+AS151</f>
        <v>1.1134751773049645</v>
      </c>
      <c r="V151" s="483" t="s">
        <v>35</v>
      </c>
      <c r="W151" s="484">
        <f>+U151/P151-1</f>
        <v>0.23719464144996061</v>
      </c>
      <c r="AA151" s="184">
        <v>157</v>
      </c>
      <c r="AB151" s="184">
        <v>141</v>
      </c>
      <c r="AC151" s="280">
        <f t="shared" si="10"/>
        <v>1.1134751773049645</v>
      </c>
      <c r="AD151" s="280"/>
      <c r="AE151" s="513"/>
      <c r="AF151" s="485"/>
      <c r="AG151" s="314" t="e">
        <f t="shared" si="11"/>
        <v>#DIV/0!</v>
      </c>
      <c r="AH151" s="280"/>
      <c r="AI151" s="521"/>
      <c r="AJ151" s="412"/>
      <c r="AK151" s="411" t="e">
        <f>+AI151/AJ151</f>
        <v>#DIV/0!</v>
      </c>
      <c r="AL151" s="280"/>
      <c r="AM151" s="522"/>
      <c r="AN151" s="486"/>
      <c r="AO151" s="287" t="e">
        <f>+AM151/AN151</f>
        <v>#DIV/0!</v>
      </c>
      <c r="AP151" s="280"/>
      <c r="AQ151" s="184">
        <f>+AA151+AE151+AI151+AM151</f>
        <v>157</v>
      </c>
      <c r="AR151" s="184">
        <f>+AB151+AF151+AJ151+AN151</f>
        <v>141</v>
      </c>
      <c r="AS151" s="210">
        <f>+AQ151/AR151</f>
        <v>1.1134751773049645</v>
      </c>
    </row>
    <row r="152" spans="1:45" ht="24.95" customHeight="1" thickBot="1" x14ac:dyDescent="0.3">
      <c r="A152" s="471"/>
      <c r="B152" s="523"/>
      <c r="C152" s="488"/>
      <c r="D152" s="488"/>
      <c r="E152" s="489"/>
      <c r="F152" s="490"/>
      <c r="G152" s="491"/>
      <c r="H152" s="492"/>
      <c r="I152" s="493"/>
      <c r="J152" s="493"/>
      <c r="K152" s="493"/>
      <c r="L152" s="493"/>
      <c r="M152" s="493"/>
      <c r="N152" s="474" t="s">
        <v>187</v>
      </c>
      <c r="O152" s="475"/>
      <c r="P152" s="494">
        <f>+AA151</f>
        <v>157</v>
      </c>
      <c r="Q152" s="495">
        <f>+AE151</f>
        <v>0</v>
      </c>
      <c r="R152" s="494">
        <f>+AI151</f>
        <v>0</v>
      </c>
      <c r="S152" s="494">
        <f>+AM151</f>
        <v>0</v>
      </c>
      <c r="T152" s="496"/>
      <c r="U152" s="497"/>
      <c r="V152" s="498"/>
      <c r="W152" s="499"/>
      <c r="AA152" s="184"/>
      <c r="AB152" s="184"/>
      <c r="AC152" s="280"/>
      <c r="AD152" s="280"/>
      <c r="AE152" s="513"/>
      <c r="AF152" s="485"/>
      <c r="AG152" s="314"/>
      <c r="AH152" s="280"/>
      <c r="AK152" s="283"/>
      <c r="AL152" s="280"/>
      <c r="AP152" s="280"/>
      <c r="AQ152" s="280"/>
      <c r="AR152" s="280"/>
      <c r="AS152" s="280"/>
    </row>
    <row r="153" spans="1:45" ht="24.95" customHeight="1" thickBot="1" x14ac:dyDescent="0.3">
      <c r="A153" s="471"/>
      <c r="B153" s="524"/>
      <c r="C153" s="500"/>
      <c r="D153" s="500"/>
      <c r="E153" s="501"/>
      <c r="F153" s="502"/>
      <c r="G153" s="503"/>
      <c r="H153" s="504"/>
      <c r="I153" s="505"/>
      <c r="J153" s="505"/>
      <c r="K153" s="505"/>
      <c r="L153" s="505"/>
      <c r="M153" s="505"/>
      <c r="N153" s="474" t="s">
        <v>188</v>
      </c>
      <c r="O153" s="475"/>
      <c r="P153" s="506">
        <f>+AC151</f>
        <v>1.1134751773049645</v>
      </c>
      <c r="Q153" s="507"/>
      <c r="R153" s="480"/>
      <c r="S153" s="506"/>
      <c r="T153" s="508"/>
      <c r="U153" s="509"/>
      <c r="V153" s="510"/>
      <c r="W153" s="511"/>
      <c r="AA153" s="184"/>
      <c r="AB153" s="184"/>
      <c r="AC153" s="280"/>
      <c r="AD153" s="280"/>
      <c r="AE153" s="513"/>
      <c r="AF153" s="485"/>
      <c r="AG153" s="314"/>
      <c r="AH153" s="280"/>
      <c r="AK153" s="283"/>
      <c r="AL153" s="280"/>
      <c r="AP153" s="280"/>
      <c r="AQ153" s="280"/>
      <c r="AR153" s="280"/>
      <c r="AS153" s="280"/>
    </row>
    <row r="154" spans="1:45" ht="24.95" customHeight="1" thickBot="1" x14ac:dyDescent="0.3">
      <c r="A154" s="471"/>
      <c r="B154" s="520" t="s">
        <v>373</v>
      </c>
      <c r="C154" s="473" t="s">
        <v>374</v>
      </c>
      <c r="D154" s="473" t="s">
        <v>375</v>
      </c>
      <c r="E154" s="474" t="s">
        <v>376</v>
      </c>
      <c r="F154" s="475"/>
      <c r="G154" s="476" t="s">
        <v>377</v>
      </c>
      <c r="H154" s="477"/>
      <c r="I154" s="478" t="s">
        <v>25</v>
      </c>
      <c r="J154" s="478" t="s">
        <v>8</v>
      </c>
      <c r="K154" s="478" t="s">
        <v>10</v>
      </c>
      <c r="L154" s="478" t="s">
        <v>12</v>
      </c>
      <c r="M154" s="478" t="s">
        <v>23</v>
      </c>
      <c r="N154" s="479">
        <v>2022</v>
      </c>
      <c r="O154" s="512">
        <v>5.2</v>
      </c>
      <c r="P154" s="512">
        <v>5.2</v>
      </c>
      <c r="Q154" s="512">
        <v>5.2</v>
      </c>
      <c r="R154" s="512">
        <v>5.2</v>
      </c>
      <c r="S154" s="512">
        <v>5.2</v>
      </c>
      <c r="T154" s="481">
        <f>SUM(P155:S155)</f>
        <v>714</v>
      </c>
      <c r="U154" s="482">
        <f>+AS154</f>
        <v>4.547770700636943</v>
      </c>
      <c r="V154" s="525" t="s">
        <v>36</v>
      </c>
      <c r="W154" s="484">
        <f>+U154/P154-1</f>
        <v>-0.12542871141597256</v>
      </c>
      <c r="AA154" s="184">
        <v>714</v>
      </c>
      <c r="AB154" s="184">
        <v>157</v>
      </c>
      <c r="AC154" s="280">
        <f t="shared" si="10"/>
        <v>4.547770700636943</v>
      </c>
      <c r="AD154" s="280"/>
      <c r="AE154" s="485"/>
      <c r="AF154" s="513"/>
      <c r="AG154" s="314" t="e">
        <f t="shared" si="11"/>
        <v>#DIV/0!</v>
      </c>
      <c r="AH154" s="280"/>
      <c r="AI154" s="412"/>
      <c r="AJ154" s="526"/>
      <c r="AK154" s="411" t="e">
        <f>+AI154/AJ154</f>
        <v>#DIV/0!</v>
      </c>
      <c r="AL154" s="280"/>
      <c r="AM154" s="486"/>
      <c r="AN154" s="527"/>
      <c r="AO154" s="287" t="e">
        <f>+AM154/AN154</f>
        <v>#DIV/0!</v>
      </c>
      <c r="AP154" s="280"/>
      <c r="AQ154" s="184">
        <f>+AA154+AE154+AI154+AM154</f>
        <v>714</v>
      </c>
      <c r="AR154" s="184">
        <f>+AB154+AF154+AJ154+AN154</f>
        <v>157</v>
      </c>
      <c r="AS154" s="210">
        <f>+AQ154/AR154</f>
        <v>4.547770700636943</v>
      </c>
    </row>
    <row r="155" spans="1:45" ht="24.95" customHeight="1" thickBot="1" x14ac:dyDescent="0.3">
      <c r="A155" s="471"/>
      <c r="B155" s="523"/>
      <c r="C155" s="488"/>
      <c r="D155" s="488"/>
      <c r="E155" s="489"/>
      <c r="F155" s="490"/>
      <c r="G155" s="491"/>
      <c r="H155" s="492"/>
      <c r="I155" s="493"/>
      <c r="J155" s="493"/>
      <c r="K155" s="493"/>
      <c r="L155" s="493"/>
      <c r="M155" s="493"/>
      <c r="N155" s="474" t="s">
        <v>187</v>
      </c>
      <c r="O155" s="475"/>
      <c r="P155" s="494">
        <f>+AA154</f>
        <v>714</v>
      </c>
      <c r="Q155" s="495">
        <f>+AE154</f>
        <v>0</v>
      </c>
      <c r="R155" s="494">
        <f>+AI154</f>
        <v>0</v>
      </c>
      <c r="S155" s="494">
        <f>+AM154</f>
        <v>0</v>
      </c>
      <c r="T155" s="496"/>
      <c r="U155" s="497"/>
      <c r="V155" s="528"/>
      <c r="W155" s="499"/>
      <c r="AA155" s="184"/>
      <c r="AB155" s="184"/>
      <c r="AC155" s="280"/>
      <c r="AD155" s="280"/>
      <c r="AE155" s="485"/>
      <c r="AF155" s="513"/>
      <c r="AG155" s="314"/>
      <c r="AH155" s="280"/>
      <c r="AK155" s="283"/>
      <c r="AL155" s="280"/>
      <c r="AP155" s="280"/>
      <c r="AQ155" s="280"/>
      <c r="AR155" s="280"/>
      <c r="AS155" s="280"/>
    </row>
    <row r="156" spans="1:45" ht="24.95" customHeight="1" thickBot="1" x14ac:dyDescent="0.3">
      <c r="A156" s="471"/>
      <c r="B156" s="524"/>
      <c r="C156" s="500"/>
      <c r="D156" s="500"/>
      <c r="E156" s="501"/>
      <c r="F156" s="502"/>
      <c r="G156" s="503"/>
      <c r="H156" s="504"/>
      <c r="I156" s="505"/>
      <c r="J156" s="505"/>
      <c r="K156" s="505"/>
      <c r="L156" s="505"/>
      <c r="M156" s="505"/>
      <c r="N156" s="474" t="s">
        <v>188</v>
      </c>
      <c r="O156" s="475"/>
      <c r="P156" s="506">
        <f>+AC154</f>
        <v>4.547770700636943</v>
      </c>
      <c r="Q156" s="507"/>
      <c r="R156" s="480"/>
      <c r="S156" s="506"/>
      <c r="T156" s="508"/>
      <c r="U156" s="509"/>
      <c r="V156" s="529"/>
      <c r="W156" s="511"/>
      <c r="AA156" s="184"/>
      <c r="AB156" s="184"/>
      <c r="AC156" s="280"/>
      <c r="AD156" s="280"/>
      <c r="AE156" s="485"/>
      <c r="AF156" s="513"/>
      <c r="AG156" s="314"/>
      <c r="AH156" s="280"/>
      <c r="AK156" s="283"/>
      <c r="AL156" s="280"/>
      <c r="AP156" s="280"/>
      <c r="AQ156" s="280"/>
      <c r="AR156" s="280"/>
      <c r="AS156" s="280"/>
    </row>
    <row r="157" spans="1:45" ht="24.95" customHeight="1" thickBot="1" x14ac:dyDescent="0.3">
      <c r="A157" s="471"/>
      <c r="B157" s="520" t="s">
        <v>378</v>
      </c>
      <c r="C157" s="473" t="s">
        <v>379</v>
      </c>
      <c r="D157" s="473" t="s">
        <v>380</v>
      </c>
      <c r="E157" s="474" t="s">
        <v>381</v>
      </c>
      <c r="F157" s="475"/>
      <c r="G157" s="476" t="s">
        <v>382</v>
      </c>
      <c r="H157" s="477"/>
      <c r="I157" s="478" t="s">
        <v>25</v>
      </c>
      <c r="J157" s="478" t="s">
        <v>8</v>
      </c>
      <c r="K157" s="478" t="s">
        <v>10</v>
      </c>
      <c r="L157" s="478" t="s">
        <v>12</v>
      </c>
      <c r="M157" s="478" t="s">
        <v>23</v>
      </c>
      <c r="N157" s="479">
        <v>2022</v>
      </c>
      <c r="O157" s="512">
        <v>1</v>
      </c>
      <c r="P157" s="512">
        <v>1</v>
      </c>
      <c r="Q157" s="512">
        <v>1</v>
      </c>
      <c r="R157" s="512">
        <v>1</v>
      </c>
      <c r="S157" s="512">
        <v>1</v>
      </c>
      <c r="T157" s="481">
        <f>SUM(P158:S158)</f>
        <v>135</v>
      </c>
      <c r="U157" s="482">
        <f>+AS157</f>
        <v>0.85987261146496818</v>
      </c>
      <c r="V157" s="525" t="s">
        <v>36</v>
      </c>
      <c r="W157" s="484">
        <f>+U157/P157-1</f>
        <v>-0.14012738853503182</v>
      </c>
      <c r="AA157" s="184">
        <v>135</v>
      </c>
      <c r="AB157" s="184">
        <v>157</v>
      </c>
      <c r="AC157" s="280">
        <f t="shared" si="10"/>
        <v>0.85987261146496818</v>
      </c>
      <c r="AD157" s="280"/>
      <c r="AE157" s="485"/>
      <c r="AF157" s="513"/>
      <c r="AG157" s="314" t="e">
        <f t="shared" si="11"/>
        <v>#DIV/0!</v>
      </c>
      <c r="AH157" s="280"/>
      <c r="AI157" s="412"/>
      <c r="AJ157" s="246"/>
      <c r="AK157" s="411" t="e">
        <f>+AI157/AJ157</f>
        <v>#DIV/0!</v>
      </c>
      <c r="AL157" s="280"/>
      <c r="AM157" s="486"/>
      <c r="AN157" s="244"/>
      <c r="AO157" s="287" t="e">
        <f>+AM157/AN157</f>
        <v>#DIV/0!</v>
      </c>
      <c r="AP157" s="280"/>
      <c r="AQ157" s="184">
        <f>+AA157+AE157+AI157+AM157</f>
        <v>135</v>
      </c>
      <c r="AR157" s="184">
        <f>+AB157+AF157+AJ157+AN157</f>
        <v>157</v>
      </c>
      <c r="AS157" s="210">
        <f>+AQ157/AR157</f>
        <v>0.85987261146496818</v>
      </c>
    </row>
    <row r="158" spans="1:45" ht="24.95" customHeight="1" thickBot="1" x14ac:dyDescent="0.3">
      <c r="A158" s="471"/>
      <c r="B158" s="523"/>
      <c r="C158" s="488"/>
      <c r="D158" s="488"/>
      <c r="E158" s="489"/>
      <c r="F158" s="490"/>
      <c r="G158" s="491"/>
      <c r="H158" s="492"/>
      <c r="I158" s="493"/>
      <c r="J158" s="493"/>
      <c r="K158" s="493"/>
      <c r="L158" s="493"/>
      <c r="M158" s="493"/>
      <c r="N158" s="474" t="s">
        <v>187</v>
      </c>
      <c r="O158" s="475"/>
      <c r="P158" s="494">
        <f>+AA157</f>
        <v>135</v>
      </c>
      <c r="Q158" s="495">
        <f>+AE157</f>
        <v>0</v>
      </c>
      <c r="R158" s="494">
        <f>+AI157</f>
        <v>0</v>
      </c>
      <c r="S158" s="494">
        <f>+AM157</f>
        <v>0</v>
      </c>
      <c r="T158" s="496"/>
      <c r="U158" s="497"/>
      <c r="V158" s="528"/>
      <c r="W158" s="499"/>
      <c r="AA158" s="184"/>
      <c r="AB158" s="184"/>
      <c r="AC158" s="280"/>
      <c r="AD158" s="280"/>
      <c r="AE158" s="485"/>
      <c r="AF158" s="513"/>
      <c r="AG158" s="314"/>
      <c r="AH158" s="280"/>
      <c r="AK158" s="283"/>
      <c r="AL158" s="280"/>
      <c r="AP158" s="280"/>
      <c r="AQ158" s="280"/>
      <c r="AR158" s="280"/>
      <c r="AS158" s="280"/>
    </row>
    <row r="159" spans="1:45" ht="24.95" customHeight="1" thickBot="1" x14ac:dyDescent="0.3">
      <c r="A159" s="471"/>
      <c r="B159" s="524"/>
      <c r="C159" s="500"/>
      <c r="D159" s="500"/>
      <c r="E159" s="501"/>
      <c r="F159" s="502"/>
      <c r="G159" s="503"/>
      <c r="H159" s="504"/>
      <c r="I159" s="505"/>
      <c r="J159" s="505"/>
      <c r="K159" s="505"/>
      <c r="L159" s="505"/>
      <c r="M159" s="505"/>
      <c r="N159" s="474" t="s">
        <v>188</v>
      </c>
      <c r="O159" s="475"/>
      <c r="P159" s="506">
        <f>+AC157</f>
        <v>0.85987261146496818</v>
      </c>
      <c r="Q159" s="507"/>
      <c r="R159" s="480"/>
      <c r="S159" s="506"/>
      <c r="T159" s="508"/>
      <c r="U159" s="509"/>
      <c r="V159" s="529"/>
      <c r="W159" s="511"/>
      <c r="AA159" s="184"/>
      <c r="AB159" s="184"/>
      <c r="AC159" s="280"/>
      <c r="AD159" s="280"/>
      <c r="AE159" s="485"/>
      <c r="AF159" s="513"/>
      <c r="AG159" s="314"/>
      <c r="AH159" s="280"/>
      <c r="AK159" s="283"/>
      <c r="AL159" s="280"/>
      <c r="AP159" s="280"/>
      <c r="AQ159" s="280"/>
      <c r="AR159" s="280"/>
      <c r="AS159" s="280"/>
    </row>
    <row r="160" spans="1:45" ht="24.95" customHeight="1" thickBot="1" x14ac:dyDescent="0.3">
      <c r="A160" s="471"/>
      <c r="B160" s="520" t="s">
        <v>383</v>
      </c>
      <c r="C160" s="473" t="s">
        <v>384</v>
      </c>
      <c r="D160" s="473" t="s">
        <v>385</v>
      </c>
      <c r="E160" s="474" t="s">
        <v>386</v>
      </c>
      <c r="F160" s="475"/>
      <c r="G160" s="476" t="s">
        <v>387</v>
      </c>
      <c r="H160" s="477"/>
      <c r="I160" s="478" t="s">
        <v>25</v>
      </c>
      <c r="J160" s="478" t="s">
        <v>8</v>
      </c>
      <c r="K160" s="478" t="s">
        <v>10</v>
      </c>
      <c r="L160" s="478" t="s">
        <v>79</v>
      </c>
      <c r="M160" s="478" t="s">
        <v>23</v>
      </c>
      <c r="N160" s="479">
        <v>2022</v>
      </c>
      <c r="O160" s="512">
        <v>0.3</v>
      </c>
      <c r="P160" s="512">
        <v>0.3</v>
      </c>
      <c r="Q160" s="512">
        <v>0.3</v>
      </c>
      <c r="R160" s="512">
        <v>0.3</v>
      </c>
      <c r="S160" s="512">
        <v>0.3</v>
      </c>
      <c r="T160" s="481">
        <f>SUM(P161:S161)</f>
        <v>27</v>
      </c>
      <c r="U160" s="482">
        <f>+AS160</f>
        <v>0.49090909090909091</v>
      </c>
      <c r="V160" s="483" t="s">
        <v>35</v>
      </c>
      <c r="W160" s="484">
        <f>+U160/P160-1</f>
        <v>0.63636363636363646</v>
      </c>
      <c r="AA160" s="184">
        <v>27</v>
      </c>
      <c r="AB160" s="184">
        <v>55</v>
      </c>
      <c r="AC160" s="280">
        <f t="shared" si="10"/>
        <v>0.49090909090909091</v>
      </c>
      <c r="AD160" s="280"/>
      <c r="AE160" s="485"/>
      <c r="AF160" s="513"/>
      <c r="AG160" s="314" t="e">
        <f t="shared" si="11"/>
        <v>#DIV/0!</v>
      </c>
      <c r="AH160" s="280"/>
      <c r="AI160" s="412"/>
      <c r="AJ160" s="246"/>
      <c r="AK160" s="411" t="e">
        <f>+AI160/AJ160</f>
        <v>#DIV/0!</v>
      </c>
      <c r="AL160" s="280"/>
      <c r="AM160" s="486"/>
      <c r="AN160" s="244"/>
      <c r="AO160" s="287" t="e">
        <f>+AM160/AN160</f>
        <v>#DIV/0!</v>
      </c>
      <c r="AP160" s="280"/>
      <c r="AQ160" s="184">
        <f>+AA160+AE160+AI160+AM160</f>
        <v>27</v>
      </c>
      <c r="AR160" s="184">
        <f>+AB160+AF160+AJ160+AN160</f>
        <v>55</v>
      </c>
      <c r="AS160" s="210">
        <f>+AQ160/AR160</f>
        <v>0.49090909090909091</v>
      </c>
    </row>
    <row r="161" spans="1:47" ht="24.95" customHeight="1" thickBot="1" x14ac:dyDescent="0.3">
      <c r="A161" s="471"/>
      <c r="B161" s="523"/>
      <c r="C161" s="488"/>
      <c r="D161" s="488"/>
      <c r="E161" s="489"/>
      <c r="F161" s="490"/>
      <c r="G161" s="491"/>
      <c r="H161" s="492"/>
      <c r="I161" s="493"/>
      <c r="J161" s="493"/>
      <c r="K161" s="493"/>
      <c r="L161" s="493"/>
      <c r="M161" s="493"/>
      <c r="N161" s="474" t="s">
        <v>187</v>
      </c>
      <c r="O161" s="475"/>
      <c r="P161" s="494">
        <f>+AA160</f>
        <v>27</v>
      </c>
      <c r="Q161" s="495">
        <f>+AE160</f>
        <v>0</v>
      </c>
      <c r="R161" s="494">
        <f>+AI160</f>
        <v>0</v>
      </c>
      <c r="S161" s="494">
        <f>+AM160</f>
        <v>0</v>
      </c>
      <c r="T161" s="496"/>
      <c r="U161" s="497"/>
      <c r="V161" s="498"/>
      <c r="W161" s="499"/>
      <c r="AA161" s="184"/>
      <c r="AB161" s="184"/>
      <c r="AC161" s="280"/>
      <c r="AD161" s="280"/>
      <c r="AE161" s="485"/>
      <c r="AF161" s="513"/>
      <c r="AG161" s="314"/>
      <c r="AH161" s="280"/>
      <c r="AK161" s="283"/>
      <c r="AL161" s="280"/>
      <c r="AP161" s="280"/>
      <c r="AQ161" s="280"/>
      <c r="AR161" s="280"/>
      <c r="AS161" s="280"/>
    </row>
    <row r="162" spans="1:47" ht="24.95" customHeight="1" thickBot="1" x14ac:dyDescent="0.3">
      <c r="A162" s="471"/>
      <c r="B162" s="523"/>
      <c r="C162" s="488"/>
      <c r="D162" s="500"/>
      <c r="E162" s="501"/>
      <c r="F162" s="502"/>
      <c r="G162" s="503"/>
      <c r="H162" s="504"/>
      <c r="I162" s="505"/>
      <c r="J162" s="505"/>
      <c r="K162" s="505"/>
      <c r="L162" s="505"/>
      <c r="M162" s="505"/>
      <c r="N162" s="474" t="s">
        <v>188</v>
      </c>
      <c r="O162" s="475"/>
      <c r="P162" s="506">
        <f>+AC160</f>
        <v>0.49090909090909091</v>
      </c>
      <c r="Q162" s="507"/>
      <c r="R162" s="480"/>
      <c r="S162" s="506"/>
      <c r="T162" s="508"/>
      <c r="U162" s="509"/>
      <c r="V162" s="510"/>
      <c r="W162" s="511"/>
      <c r="AA162" s="184"/>
      <c r="AB162" s="184"/>
      <c r="AC162" s="280"/>
      <c r="AD162" s="280"/>
      <c r="AE162" s="485"/>
      <c r="AF162" s="513"/>
      <c r="AG162" s="314"/>
      <c r="AH162" s="280"/>
      <c r="AK162" s="283"/>
      <c r="AL162" s="280"/>
      <c r="AP162" s="280"/>
      <c r="AQ162" s="280"/>
      <c r="AR162" s="280"/>
      <c r="AS162" s="280"/>
    </row>
    <row r="163" spans="1:47" ht="24.95" customHeight="1" thickBot="1" x14ac:dyDescent="0.3">
      <c r="A163" s="471"/>
      <c r="B163" s="523"/>
      <c r="C163" s="488"/>
      <c r="D163" s="473" t="s">
        <v>388</v>
      </c>
      <c r="E163" s="474" t="s">
        <v>389</v>
      </c>
      <c r="F163" s="475"/>
      <c r="G163" s="476" t="s">
        <v>390</v>
      </c>
      <c r="H163" s="477"/>
      <c r="I163" s="478" t="s">
        <v>25</v>
      </c>
      <c r="J163" s="478" t="s">
        <v>8</v>
      </c>
      <c r="K163" s="478" t="s">
        <v>10</v>
      </c>
      <c r="L163" s="478" t="s">
        <v>79</v>
      </c>
      <c r="M163" s="478" t="s">
        <v>23</v>
      </c>
      <c r="N163" s="479">
        <v>2022</v>
      </c>
      <c r="O163" s="512">
        <v>0.1</v>
      </c>
      <c r="P163" s="512">
        <v>0.03</v>
      </c>
      <c r="Q163" s="512">
        <v>0.03</v>
      </c>
      <c r="R163" s="512">
        <v>0.03</v>
      </c>
      <c r="S163" s="512">
        <v>0.03</v>
      </c>
      <c r="T163" s="481">
        <f>SUM(P164:S164)</f>
        <v>5</v>
      </c>
      <c r="U163" s="482">
        <f>+AS163</f>
        <v>9.0909090909090912E-2</v>
      </c>
      <c r="V163" s="483" t="s">
        <v>35</v>
      </c>
      <c r="W163" s="484">
        <f>+U163/P163-1</f>
        <v>2.0303030303030307</v>
      </c>
      <c r="AA163" s="184">
        <v>5</v>
      </c>
      <c r="AB163" s="184">
        <v>55</v>
      </c>
      <c r="AC163" s="280">
        <f t="shared" si="10"/>
        <v>9.0909090909090912E-2</v>
      </c>
      <c r="AD163" s="280"/>
      <c r="AE163" s="485"/>
      <c r="AF163" s="513"/>
      <c r="AG163" s="314" t="e">
        <f t="shared" si="11"/>
        <v>#DIV/0!</v>
      </c>
      <c r="AH163" s="280"/>
      <c r="AI163" s="412"/>
      <c r="AJ163" s="246"/>
      <c r="AK163" s="411" t="e">
        <f>+AI163/AJ163</f>
        <v>#DIV/0!</v>
      </c>
      <c r="AL163" s="280"/>
      <c r="AM163" s="486"/>
      <c r="AN163" s="244"/>
      <c r="AO163" s="287" t="e">
        <f>+AM163/AN163</f>
        <v>#DIV/0!</v>
      </c>
      <c r="AP163" s="280"/>
      <c r="AQ163" s="184">
        <f>+AA163+AE163+AI163+AM163</f>
        <v>5</v>
      </c>
      <c r="AR163" s="184">
        <f>+AB163+AF163+AJ163+AN163</f>
        <v>55</v>
      </c>
      <c r="AS163" s="210">
        <f>+AQ163/AR163</f>
        <v>9.0909090909090912E-2</v>
      </c>
    </row>
    <row r="164" spans="1:47" ht="24.95" customHeight="1" thickBot="1" x14ac:dyDescent="0.3">
      <c r="A164" s="471"/>
      <c r="B164" s="523"/>
      <c r="C164" s="488"/>
      <c r="D164" s="488"/>
      <c r="E164" s="489"/>
      <c r="F164" s="490"/>
      <c r="G164" s="491"/>
      <c r="H164" s="492"/>
      <c r="I164" s="493"/>
      <c r="J164" s="493"/>
      <c r="K164" s="493"/>
      <c r="L164" s="493"/>
      <c r="M164" s="493"/>
      <c r="N164" s="474" t="s">
        <v>187</v>
      </c>
      <c r="O164" s="475"/>
      <c r="P164" s="494">
        <f>+AA163</f>
        <v>5</v>
      </c>
      <c r="Q164" s="495">
        <f>+AE163</f>
        <v>0</v>
      </c>
      <c r="R164" s="494">
        <f>+AI163</f>
        <v>0</v>
      </c>
      <c r="S164" s="494">
        <f>+AM163</f>
        <v>0</v>
      </c>
      <c r="T164" s="496"/>
      <c r="U164" s="497"/>
      <c r="V164" s="498"/>
      <c r="W164" s="499"/>
      <c r="AA164" s="184"/>
      <c r="AB164" s="184"/>
      <c r="AC164" s="280"/>
      <c r="AD164" s="280"/>
      <c r="AE164" s="485"/>
      <c r="AF164" s="513"/>
      <c r="AG164" s="314"/>
      <c r="AH164" s="280"/>
      <c r="AK164" s="283"/>
      <c r="AL164" s="280"/>
      <c r="AP164" s="280"/>
      <c r="AQ164" s="280"/>
      <c r="AR164" s="280"/>
      <c r="AS164" s="280"/>
    </row>
    <row r="165" spans="1:47" ht="24.95" customHeight="1" thickBot="1" x14ac:dyDescent="0.3">
      <c r="A165" s="471"/>
      <c r="B165" s="523"/>
      <c r="C165" s="488"/>
      <c r="D165" s="500"/>
      <c r="E165" s="501"/>
      <c r="F165" s="502"/>
      <c r="G165" s="503"/>
      <c r="H165" s="504"/>
      <c r="I165" s="505"/>
      <c r="J165" s="505"/>
      <c r="K165" s="505"/>
      <c r="L165" s="505"/>
      <c r="M165" s="505"/>
      <c r="N165" s="474" t="s">
        <v>188</v>
      </c>
      <c r="O165" s="475"/>
      <c r="P165" s="506">
        <f>+AC163</f>
        <v>9.0909090909090912E-2</v>
      </c>
      <c r="Q165" s="507"/>
      <c r="R165" s="480"/>
      <c r="S165" s="506"/>
      <c r="T165" s="508"/>
      <c r="U165" s="509"/>
      <c r="V165" s="510"/>
      <c r="W165" s="511"/>
      <c r="AA165" s="184"/>
      <c r="AB165" s="184"/>
      <c r="AC165" s="280"/>
      <c r="AD165" s="280"/>
      <c r="AE165" s="485"/>
      <c r="AF165" s="513"/>
      <c r="AG165" s="314"/>
      <c r="AH165" s="280"/>
      <c r="AK165" s="283"/>
      <c r="AL165" s="280"/>
      <c r="AP165" s="280"/>
      <c r="AQ165" s="280"/>
      <c r="AR165" s="280"/>
      <c r="AS165" s="280"/>
    </row>
    <row r="166" spans="1:47" ht="24.95" customHeight="1" thickBot="1" x14ac:dyDescent="0.3">
      <c r="A166" s="471"/>
      <c r="B166" s="523"/>
      <c r="C166" s="488"/>
      <c r="D166" s="473" t="s">
        <v>391</v>
      </c>
      <c r="E166" s="474" t="s">
        <v>392</v>
      </c>
      <c r="F166" s="475"/>
      <c r="G166" s="476" t="s">
        <v>393</v>
      </c>
      <c r="H166" s="477"/>
      <c r="I166" s="478" t="s">
        <v>25</v>
      </c>
      <c r="J166" s="478" t="s">
        <v>8</v>
      </c>
      <c r="K166" s="478" t="s">
        <v>10</v>
      </c>
      <c r="L166" s="478" t="s">
        <v>12</v>
      </c>
      <c r="M166" s="478" t="s">
        <v>23</v>
      </c>
      <c r="N166" s="479">
        <v>2022</v>
      </c>
      <c r="O166" s="512">
        <v>0.13</v>
      </c>
      <c r="P166" s="512">
        <v>0.1</v>
      </c>
      <c r="Q166" s="512">
        <v>0.1</v>
      </c>
      <c r="R166" s="512">
        <v>0.1</v>
      </c>
      <c r="S166" s="512">
        <v>0.1</v>
      </c>
      <c r="T166" s="481">
        <f>SUM(P167:S167)</f>
        <v>6</v>
      </c>
      <c r="U166" s="482">
        <f>+AS166</f>
        <v>0.10909090909090909</v>
      </c>
      <c r="V166" s="483" t="s">
        <v>35</v>
      </c>
      <c r="W166" s="484">
        <f>+U166/P166-1</f>
        <v>9.0909090909090828E-2</v>
      </c>
      <c r="AA166" s="184">
        <v>6</v>
      </c>
      <c r="AB166" s="184">
        <v>55</v>
      </c>
      <c r="AC166" s="280">
        <f t="shared" si="10"/>
        <v>0.10909090909090909</v>
      </c>
      <c r="AD166" s="280"/>
      <c r="AE166" s="485"/>
      <c r="AF166" s="513"/>
      <c r="AG166" s="314" t="e">
        <f t="shared" si="11"/>
        <v>#DIV/0!</v>
      </c>
      <c r="AH166" s="280"/>
      <c r="AI166" s="412"/>
      <c r="AJ166" s="246"/>
      <c r="AK166" s="411" t="e">
        <f>+AI166/AJ166</f>
        <v>#DIV/0!</v>
      </c>
      <c r="AL166" s="280"/>
      <c r="AM166" s="530"/>
      <c r="AN166" s="357"/>
      <c r="AO166" s="358" t="e">
        <f>+AM166/AN166</f>
        <v>#DIV/0!</v>
      </c>
      <c r="AP166" s="280"/>
      <c r="AQ166" s="184">
        <f>+AA166+AE166+AI166+AM166</f>
        <v>6</v>
      </c>
      <c r="AR166" s="184">
        <f>+AB166+AF166+AJ166+AN166</f>
        <v>55</v>
      </c>
      <c r="AS166" s="210">
        <f>+AQ166/AR166</f>
        <v>0.10909090909090909</v>
      </c>
    </row>
    <row r="167" spans="1:47" ht="24.95" customHeight="1" thickBot="1" x14ac:dyDescent="0.3">
      <c r="A167" s="531"/>
      <c r="B167" s="523"/>
      <c r="C167" s="488"/>
      <c r="D167" s="488"/>
      <c r="E167" s="489"/>
      <c r="F167" s="490"/>
      <c r="G167" s="491"/>
      <c r="H167" s="492"/>
      <c r="I167" s="493"/>
      <c r="J167" s="493"/>
      <c r="K167" s="493"/>
      <c r="L167" s="493"/>
      <c r="M167" s="493"/>
      <c r="N167" s="474" t="s">
        <v>187</v>
      </c>
      <c r="O167" s="475"/>
      <c r="P167" s="494">
        <f>+AA166</f>
        <v>6</v>
      </c>
      <c r="Q167" s="495">
        <f>+AE166</f>
        <v>0</v>
      </c>
      <c r="R167" s="494">
        <f>+AI166</f>
        <v>0</v>
      </c>
      <c r="S167" s="494">
        <f>+AM166</f>
        <v>0</v>
      </c>
      <c r="T167" s="496"/>
      <c r="U167" s="497"/>
      <c r="V167" s="498"/>
      <c r="W167" s="499"/>
      <c r="AA167" s="184"/>
      <c r="AB167" s="184"/>
      <c r="AC167" s="280"/>
      <c r="AD167" s="280"/>
      <c r="AE167" s="485"/>
      <c r="AF167" s="513"/>
      <c r="AG167" s="314"/>
      <c r="AH167" s="280"/>
      <c r="AK167" s="283"/>
      <c r="AL167" s="280"/>
      <c r="AP167" s="280"/>
      <c r="AQ167" s="280"/>
      <c r="AR167" s="280"/>
      <c r="AS167" s="280"/>
    </row>
    <row r="168" spans="1:47" ht="24.95" customHeight="1" thickBot="1" x14ac:dyDescent="0.3">
      <c r="A168" s="531"/>
      <c r="B168" s="524"/>
      <c r="C168" s="500"/>
      <c r="D168" s="500"/>
      <c r="E168" s="501"/>
      <c r="F168" s="502"/>
      <c r="G168" s="503"/>
      <c r="H168" s="504"/>
      <c r="I168" s="505"/>
      <c r="J168" s="505"/>
      <c r="K168" s="505"/>
      <c r="L168" s="505"/>
      <c r="M168" s="505"/>
      <c r="N168" s="474" t="s">
        <v>188</v>
      </c>
      <c r="O168" s="475"/>
      <c r="P168" s="506">
        <f>+AC166</f>
        <v>0.10909090909090909</v>
      </c>
      <c r="Q168" s="507"/>
      <c r="R168" s="480"/>
      <c r="S168" s="506"/>
      <c r="T168" s="508"/>
      <c r="U168" s="509"/>
      <c r="V168" s="510"/>
      <c r="W168" s="511"/>
      <c r="AA168" s="184"/>
      <c r="AB168" s="184"/>
      <c r="AC168" s="280"/>
      <c r="AD168" s="280"/>
      <c r="AE168" s="485"/>
      <c r="AF168" s="513"/>
      <c r="AG168" s="314"/>
      <c r="AH168" s="280"/>
      <c r="AK168" s="283"/>
      <c r="AL168" s="280"/>
      <c r="AP168" s="280"/>
      <c r="AQ168" s="280"/>
      <c r="AR168" s="280"/>
      <c r="AS168" s="280"/>
    </row>
    <row r="169" spans="1:47" ht="24.95" customHeight="1" thickBot="1" x14ac:dyDescent="0.3">
      <c r="A169" s="532" t="s">
        <v>394</v>
      </c>
      <c r="B169" s="533" t="s">
        <v>461</v>
      </c>
      <c r="C169" s="534" t="s">
        <v>395</v>
      </c>
      <c r="D169" s="534" t="s">
        <v>396</v>
      </c>
      <c r="E169" s="535" t="s">
        <v>397</v>
      </c>
      <c r="F169" s="536"/>
      <c r="G169" s="537" t="s">
        <v>398</v>
      </c>
      <c r="H169" s="538"/>
      <c r="I169" s="539" t="s">
        <v>25</v>
      </c>
      <c r="J169" s="539" t="s">
        <v>8</v>
      </c>
      <c r="K169" s="539" t="s">
        <v>10</v>
      </c>
      <c r="L169" s="539" t="s">
        <v>12</v>
      </c>
      <c r="M169" s="539" t="s">
        <v>23</v>
      </c>
      <c r="N169" s="540">
        <v>2022</v>
      </c>
      <c r="O169" s="541">
        <v>0.13</v>
      </c>
      <c r="P169" s="541">
        <v>0.13</v>
      </c>
      <c r="Q169" s="541">
        <v>0.13</v>
      </c>
      <c r="R169" s="541">
        <v>0.13</v>
      </c>
      <c r="S169" s="541">
        <v>0.13</v>
      </c>
      <c r="T169" s="542">
        <f>SUM(P170:S170)</f>
        <v>256</v>
      </c>
      <c r="U169" s="543">
        <f>+AS169</f>
        <v>0.33160621761658032</v>
      </c>
      <c r="V169" s="544" t="s">
        <v>35</v>
      </c>
      <c r="W169" s="545">
        <f t="shared" ref="W169" si="12">+U169/O169-1</f>
        <v>1.5508170585890793</v>
      </c>
      <c r="AA169" s="184">
        <v>256</v>
      </c>
      <c r="AB169" s="184">
        <v>772</v>
      </c>
      <c r="AC169" s="280">
        <f t="shared" si="10"/>
        <v>0.33160621761658032</v>
      </c>
      <c r="AD169" s="280"/>
      <c r="AE169" s="373"/>
      <c r="AF169" s="546"/>
      <c r="AG169" s="314" t="e">
        <f t="shared" si="11"/>
        <v>#DIV/0!</v>
      </c>
      <c r="AH169" s="280"/>
      <c r="AI169" s="412"/>
      <c r="AJ169" s="412"/>
      <c r="AK169" s="411" t="e">
        <f>+AI169/AJ169</f>
        <v>#DIV/0!</v>
      </c>
      <c r="AL169" s="280"/>
      <c r="AM169" s="315"/>
      <c r="AN169" s="486"/>
      <c r="AO169" s="287" t="e">
        <f>+AM169/AN169</f>
        <v>#DIV/0!</v>
      </c>
      <c r="AP169" s="280"/>
      <c r="AQ169" s="184">
        <f>+AA169+AE169+AI169+AM169</f>
        <v>256</v>
      </c>
      <c r="AR169" s="184">
        <f>+AB169+AF169+AJ169+AN169</f>
        <v>772</v>
      </c>
      <c r="AS169" s="210">
        <f>+AQ169/AR169</f>
        <v>0.33160621761658032</v>
      </c>
    </row>
    <row r="170" spans="1:47" ht="24.95" customHeight="1" thickBot="1" x14ac:dyDescent="0.3">
      <c r="A170" s="532"/>
      <c r="B170" s="547"/>
      <c r="C170" s="548"/>
      <c r="D170" s="548"/>
      <c r="E170" s="549"/>
      <c r="F170" s="550"/>
      <c r="G170" s="551"/>
      <c r="H170" s="552"/>
      <c r="I170" s="553"/>
      <c r="J170" s="553"/>
      <c r="K170" s="553"/>
      <c r="L170" s="553"/>
      <c r="M170" s="553"/>
      <c r="N170" s="535" t="s">
        <v>187</v>
      </c>
      <c r="O170" s="536"/>
      <c r="P170" s="554">
        <f>+AA169</f>
        <v>256</v>
      </c>
      <c r="Q170" s="555">
        <f>+AE169</f>
        <v>0</v>
      </c>
      <c r="R170" s="554">
        <f>+AI169</f>
        <v>0</v>
      </c>
      <c r="S170" s="556">
        <f>+AM169</f>
        <v>0</v>
      </c>
      <c r="T170" s="557"/>
      <c r="U170" s="558"/>
      <c r="V170" s="559"/>
      <c r="W170" s="560"/>
      <c r="AA170" s="184"/>
      <c r="AB170" s="184"/>
      <c r="AC170" s="280"/>
      <c r="AD170" s="280"/>
      <c r="AE170" s="373"/>
      <c r="AF170" s="546"/>
      <c r="AG170" s="314"/>
      <c r="AH170" s="280"/>
      <c r="AK170" s="283"/>
      <c r="AL170" s="280"/>
      <c r="AP170" s="280"/>
      <c r="AQ170" s="280"/>
      <c r="AR170" s="280"/>
      <c r="AS170" s="280"/>
    </row>
    <row r="171" spans="1:47" ht="24.95" customHeight="1" thickBot="1" x14ac:dyDescent="0.3">
      <c r="A171" s="532"/>
      <c r="B171" s="547"/>
      <c r="C171" s="548"/>
      <c r="D171" s="561"/>
      <c r="E171" s="562"/>
      <c r="F171" s="563"/>
      <c r="G171" s="564"/>
      <c r="H171" s="565"/>
      <c r="I171" s="566"/>
      <c r="J171" s="566"/>
      <c r="K171" s="566"/>
      <c r="L171" s="566"/>
      <c r="M171" s="566"/>
      <c r="N171" s="535" t="s">
        <v>188</v>
      </c>
      <c r="O171" s="536"/>
      <c r="P171" s="567">
        <f>+AC169</f>
        <v>0.33160621761658032</v>
      </c>
      <c r="Q171" s="568"/>
      <c r="R171" s="569"/>
      <c r="S171" s="569"/>
      <c r="T171" s="570"/>
      <c r="U171" s="571"/>
      <c r="V171" s="572"/>
      <c r="W171" s="573"/>
      <c r="AA171" s="184"/>
      <c r="AB171" s="184"/>
      <c r="AC171" s="280"/>
      <c r="AD171" s="280"/>
      <c r="AE171" s="373"/>
      <c r="AF171" s="546"/>
      <c r="AG171" s="314"/>
      <c r="AH171" s="280"/>
      <c r="AK171" s="283"/>
      <c r="AL171" s="280"/>
      <c r="AP171" s="280"/>
      <c r="AQ171" s="280"/>
      <c r="AR171" s="280"/>
      <c r="AS171" s="280"/>
    </row>
    <row r="172" spans="1:47" ht="33" customHeight="1" thickBot="1" x14ac:dyDescent="0.3">
      <c r="A172" s="532"/>
      <c r="B172" s="547"/>
      <c r="C172" s="548"/>
      <c r="D172" s="534" t="s">
        <v>399</v>
      </c>
      <c r="E172" s="535" t="s">
        <v>400</v>
      </c>
      <c r="F172" s="536"/>
      <c r="G172" s="537" t="s">
        <v>401</v>
      </c>
      <c r="H172" s="538"/>
      <c r="I172" s="539" t="s">
        <v>25</v>
      </c>
      <c r="J172" s="539" t="s">
        <v>8</v>
      </c>
      <c r="K172" s="539" t="s">
        <v>10</v>
      </c>
      <c r="L172" s="539" t="s">
        <v>12</v>
      </c>
      <c r="M172" s="539" t="s">
        <v>19</v>
      </c>
      <c r="N172" s="540">
        <v>2022</v>
      </c>
      <c r="O172" s="541">
        <v>0.15</v>
      </c>
      <c r="P172" s="541">
        <v>0.15</v>
      </c>
      <c r="Q172" s="541">
        <v>0.15</v>
      </c>
      <c r="R172" s="541">
        <v>0.15</v>
      </c>
      <c r="S172" s="541">
        <v>0.15</v>
      </c>
      <c r="T172" s="542">
        <f>SUM(P173:S173)</f>
        <v>256</v>
      </c>
      <c r="U172" s="543">
        <f>+AS172</f>
        <v>0.620253164556962</v>
      </c>
      <c r="V172" s="544" t="s">
        <v>35</v>
      </c>
      <c r="W172" s="545">
        <f>+U172/P172-1</f>
        <v>3.1350210970464136</v>
      </c>
      <c r="AA172" s="184">
        <v>256</v>
      </c>
      <c r="AB172" s="184">
        <v>158</v>
      </c>
      <c r="AC172" s="280">
        <f>((+AA172/AB172)-1)</f>
        <v>0.620253164556962</v>
      </c>
      <c r="AD172" s="280"/>
      <c r="AE172" s="398"/>
      <c r="AF172" s="399"/>
      <c r="AG172" s="314" t="e">
        <f>((+AE172/AF172)-1)</f>
        <v>#DIV/0!</v>
      </c>
      <c r="AH172" s="280"/>
      <c r="AI172" s="246"/>
      <c r="AJ172" s="456"/>
      <c r="AK172" s="411" t="e">
        <f>+AI172/AJ172-1</f>
        <v>#DIV/0!</v>
      </c>
      <c r="AL172" s="280"/>
      <c r="AM172" s="244"/>
      <c r="AN172" s="456"/>
      <c r="AO172" s="287" t="e">
        <f>((+AM172/AN172)-1)</f>
        <v>#DIV/0!</v>
      </c>
      <c r="AP172" s="280"/>
      <c r="AQ172" s="184">
        <f>+AA172+AE172+AI172+AM172</f>
        <v>256</v>
      </c>
      <c r="AR172" s="184">
        <f>+AB172+AF172+AJ172+AN172</f>
        <v>158</v>
      </c>
      <c r="AS172" s="280">
        <f>((+AQ172/AR172)-1)</f>
        <v>0.620253164556962</v>
      </c>
    </row>
    <row r="173" spans="1:47" ht="33" customHeight="1" thickBot="1" x14ac:dyDescent="0.3">
      <c r="A173" s="532"/>
      <c r="B173" s="547"/>
      <c r="C173" s="548"/>
      <c r="D173" s="548"/>
      <c r="E173" s="549"/>
      <c r="F173" s="550"/>
      <c r="G173" s="551"/>
      <c r="H173" s="552"/>
      <c r="I173" s="553"/>
      <c r="J173" s="553"/>
      <c r="K173" s="553"/>
      <c r="L173" s="553"/>
      <c r="M173" s="553"/>
      <c r="N173" s="535" t="s">
        <v>187</v>
      </c>
      <c r="O173" s="536"/>
      <c r="P173" s="554">
        <f>+AA172</f>
        <v>256</v>
      </c>
      <c r="Q173" s="555">
        <f>+AE172</f>
        <v>0</v>
      </c>
      <c r="R173" s="554">
        <f>+AI172</f>
        <v>0</v>
      </c>
      <c r="S173" s="554">
        <f>+AM172</f>
        <v>0</v>
      </c>
      <c r="T173" s="557"/>
      <c r="U173" s="558"/>
      <c r="V173" s="559"/>
      <c r="W173" s="560"/>
      <c r="AA173" s="184"/>
      <c r="AB173" s="184"/>
      <c r="AC173" s="280"/>
      <c r="AD173" s="280"/>
      <c r="AE173" s="398"/>
      <c r="AF173" s="399"/>
      <c r="AG173" s="314"/>
      <c r="AH173" s="280"/>
      <c r="AK173" s="283"/>
      <c r="AL173" s="280"/>
      <c r="AP173" s="280"/>
      <c r="AQ173" s="280"/>
      <c r="AR173" s="280"/>
      <c r="AS173" s="280"/>
    </row>
    <row r="174" spans="1:47" ht="33" customHeight="1" thickBot="1" x14ac:dyDescent="0.3">
      <c r="A174" s="532"/>
      <c r="B174" s="547"/>
      <c r="C174" s="548"/>
      <c r="D174" s="561"/>
      <c r="E174" s="562"/>
      <c r="F174" s="563"/>
      <c r="G174" s="564"/>
      <c r="H174" s="565"/>
      <c r="I174" s="566"/>
      <c r="J174" s="566"/>
      <c r="K174" s="566"/>
      <c r="L174" s="566"/>
      <c r="M174" s="566"/>
      <c r="N174" s="535" t="s">
        <v>188</v>
      </c>
      <c r="O174" s="536"/>
      <c r="P174" s="567">
        <f>+AC172</f>
        <v>0.620253164556962</v>
      </c>
      <c r="Q174" s="568"/>
      <c r="R174" s="569"/>
      <c r="S174" s="569"/>
      <c r="T174" s="570"/>
      <c r="U174" s="571"/>
      <c r="V174" s="572"/>
      <c r="W174" s="573"/>
      <c r="AA174" s="184"/>
      <c r="AB174" s="184"/>
      <c r="AC174" s="280"/>
      <c r="AD174" s="280"/>
      <c r="AE174" s="398"/>
      <c r="AF174" s="399"/>
      <c r="AG174" s="314"/>
      <c r="AH174" s="280"/>
      <c r="AK174" s="283"/>
      <c r="AL174" s="280"/>
      <c r="AP174" s="280"/>
      <c r="AQ174" s="280"/>
      <c r="AR174" s="280"/>
      <c r="AS174" s="280"/>
    </row>
    <row r="175" spans="1:47" ht="24.95" customHeight="1" thickBot="1" x14ac:dyDescent="0.3">
      <c r="A175" s="532"/>
      <c r="B175" s="547"/>
      <c r="C175" s="548"/>
      <c r="D175" s="534" t="s">
        <v>402</v>
      </c>
      <c r="E175" s="535" t="s">
        <v>403</v>
      </c>
      <c r="F175" s="536"/>
      <c r="G175" s="537" t="s">
        <v>404</v>
      </c>
      <c r="H175" s="538"/>
      <c r="I175" s="539" t="s">
        <v>25</v>
      </c>
      <c r="J175" s="539" t="s">
        <v>8</v>
      </c>
      <c r="K175" s="539" t="s">
        <v>10</v>
      </c>
      <c r="L175" s="539" t="s">
        <v>12</v>
      </c>
      <c r="M175" s="539" t="s">
        <v>23</v>
      </c>
      <c r="N175" s="540">
        <v>2022</v>
      </c>
      <c r="O175" s="541">
        <v>0.45</v>
      </c>
      <c r="P175" s="541">
        <v>0.45</v>
      </c>
      <c r="Q175" s="541">
        <v>0.45</v>
      </c>
      <c r="R175" s="541">
        <v>0.45</v>
      </c>
      <c r="S175" s="541">
        <v>0.45</v>
      </c>
      <c r="T175" s="542">
        <f>SUM(P176:S176)</f>
        <v>61</v>
      </c>
      <c r="U175" s="543">
        <f>+AS175</f>
        <v>0.4485294117647059</v>
      </c>
      <c r="V175" s="544" t="s">
        <v>35</v>
      </c>
      <c r="W175" s="545">
        <f>+U175/P175-1</f>
        <v>-3.2679738562091387E-3</v>
      </c>
      <c r="AA175" s="184">
        <v>61</v>
      </c>
      <c r="AB175" s="184">
        <v>136</v>
      </c>
      <c r="AC175" s="280">
        <f t="shared" ref="AC175:AC193" si="13">+AA175/AB175</f>
        <v>0.4485294117647059</v>
      </c>
      <c r="AD175" s="280"/>
      <c r="AE175" s="459"/>
      <c r="AF175" s="574"/>
      <c r="AG175" s="314" t="e">
        <f t="shared" ref="AG175:AG193" si="14">+AE175/AF175</f>
        <v>#DIV/0!</v>
      </c>
      <c r="AH175" s="280"/>
      <c r="AI175" s="460"/>
      <c r="AJ175" s="412"/>
      <c r="AK175" s="411" t="e">
        <f>+AI175/AJ175</f>
        <v>#DIV/0!</v>
      </c>
      <c r="AL175" s="280"/>
      <c r="AM175" s="404"/>
      <c r="AN175" s="315"/>
      <c r="AO175" s="287" t="e">
        <f>+AM175/AN175</f>
        <v>#DIV/0!</v>
      </c>
      <c r="AP175" s="280"/>
      <c r="AQ175" s="184">
        <f>+AA175+AE175+AI175+AM175</f>
        <v>61</v>
      </c>
      <c r="AR175" s="184">
        <f>+AB175+AF175+AJ175+AN175</f>
        <v>136</v>
      </c>
      <c r="AS175" s="210">
        <f>+AQ175/AR175</f>
        <v>0.4485294117647059</v>
      </c>
      <c r="AU175" t="s">
        <v>405</v>
      </c>
    </row>
    <row r="176" spans="1:47" ht="24.95" customHeight="1" thickBot="1" x14ac:dyDescent="0.3">
      <c r="A176" s="532"/>
      <c r="B176" s="547"/>
      <c r="C176" s="548"/>
      <c r="D176" s="548"/>
      <c r="E176" s="549"/>
      <c r="F176" s="550"/>
      <c r="G176" s="551"/>
      <c r="H176" s="552"/>
      <c r="I176" s="553"/>
      <c r="J176" s="553"/>
      <c r="K176" s="553"/>
      <c r="L176" s="553"/>
      <c r="M176" s="553"/>
      <c r="N176" s="535" t="s">
        <v>187</v>
      </c>
      <c r="O176" s="536"/>
      <c r="P176" s="554">
        <f>+AA175</f>
        <v>61</v>
      </c>
      <c r="Q176" s="555">
        <f>+AE175</f>
        <v>0</v>
      </c>
      <c r="R176" s="554">
        <f>+AI175</f>
        <v>0</v>
      </c>
      <c r="S176" s="554">
        <f>+AM175</f>
        <v>0</v>
      </c>
      <c r="T176" s="557"/>
      <c r="U176" s="558"/>
      <c r="V176" s="559"/>
      <c r="W176" s="560"/>
      <c r="AA176" s="184"/>
      <c r="AB176" s="184"/>
      <c r="AC176" s="280"/>
      <c r="AD176" s="280"/>
      <c r="AE176" s="459"/>
      <c r="AF176" s="574"/>
      <c r="AG176" s="314"/>
      <c r="AH176" s="280"/>
      <c r="AK176" s="283"/>
      <c r="AL176" s="280"/>
      <c r="AP176" s="280"/>
      <c r="AQ176" s="280"/>
      <c r="AR176" s="280"/>
      <c r="AS176" s="280"/>
    </row>
    <row r="177" spans="1:45" ht="24.95" customHeight="1" thickBot="1" x14ac:dyDescent="0.3">
      <c r="A177" s="532"/>
      <c r="B177" s="575"/>
      <c r="C177" s="561"/>
      <c r="D177" s="561"/>
      <c r="E177" s="562"/>
      <c r="F177" s="563"/>
      <c r="G177" s="564"/>
      <c r="H177" s="565"/>
      <c r="I177" s="566"/>
      <c r="J177" s="566"/>
      <c r="K177" s="566"/>
      <c r="L177" s="566"/>
      <c r="M177" s="566"/>
      <c r="N177" s="535" t="s">
        <v>188</v>
      </c>
      <c r="O177" s="536"/>
      <c r="P177" s="567">
        <f>+AC175</f>
        <v>0.4485294117647059</v>
      </c>
      <c r="Q177" s="568"/>
      <c r="R177" s="569"/>
      <c r="S177" s="569"/>
      <c r="T177" s="570"/>
      <c r="U177" s="571"/>
      <c r="V177" s="572"/>
      <c r="W177" s="573"/>
      <c r="AA177" s="184"/>
      <c r="AB177" s="184"/>
      <c r="AC177" s="280"/>
      <c r="AD177" s="280"/>
      <c r="AE177" s="459"/>
      <c r="AF177" s="574"/>
      <c r="AG177" s="314"/>
      <c r="AH177" s="280"/>
      <c r="AK177" s="283"/>
      <c r="AL177" s="280"/>
      <c r="AP177" s="280"/>
      <c r="AQ177" s="280"/>
      <c r="AR177" s="280"/>
      <c r="AS177" s="280"/>
    </row>
    <row r="178" spans="1:45" ht="24.95" customHeight="1" thickBot="1" x14ac:dyDescent="0.3">
      <c r="A178" s="532"/>
      <c r="B178" s="576" t="s">
        <v>406</v>
      </c>
      <c r="C178" s="534" t="s">
        <v>407</v>
      </c>
      <c r="D178" s="534" t="s">
        <v>408</v>
      </c>
      <c r="E178" s="535" t="s">
        <v>409</v>
      </c>
      <c r="F178" s="536"/>
      <c r="G178" s="537" t="s">
        <v>410</v>
      </c>
      <c r="H178" s="538"/>
      <c r="I178" s="539" t="s">
        <v>25</v>
      </c>
      <c r="J178" s="539" t="s">
        <v>8</v>
      </c>
      <c r="K178" s="539" t="s">
        <v>10</v>
      </c>
      <c r="L178" s="539" t="s">
        <v>12</v>
      </c>
      <c r="M178" s="539" t="s">
        <v>23</v>
      </c>
      <c r="N178" s="540">
        <v>2022</v>
      </c>
      <c r="O178" s="541">
        <v>1.1000000000000001</v>
      </c>
      <c r="P178" s="541">
        <v>0.98</v>
      </c>
      <c r="Q178" s="541">
        <v>0.98</v>
      </c>
      <c r="R178" s="541">
        <v>0.98</v>
      </c>
      <c r="S178" s="541">
        <v>0.98</v>
      </c>
      <c r="T178" s="542">
        <f>SUM(P179:S179)</f>
        <v>772</v>
      </c>
      <c r="U178" s="543">
        <f>+AS178</f>
        <v>0.83731019522776573</v>
      </c>
      <c r="V178" s="577" t="s">
        <v>36</v>
      </c>
      <c r="W178" s="545">
        <f>+U178/P178-1</f>
        <v>-0.14560184160432066</v>
      </c>
      <c r="AA178" s="184">
        <v>772</v>
      </c>
      <c r="AB178" s="184">
        <v>922</v>
      </c>
      <c r="AC178" s="280">
        <f t="shared" si="13"/>
        <v>0.83731019522776573</v>
      </c>
      <c r="AD178" s="280"/>
      <c r="AE178" s="398"/>
      <c r="AF178" s="373"/>
      <c r="AG178" s="314" t="e">
        <f t="shared" si="14"/>
        <v>#DIV/0!</v>
      </c>
      <c r="AH178" s="280"/>
      <c r="AI178" s="246"/>
      <c r="AJ178" s="412"/>
      <c r="AK178" s="411" t="e">
        <f>+AI178/AJ178</f>
        <v>#DIV/0!</v>
      </c>
      <c r="AL178" s="280"/>
      <c r="AM178" s="244"/>
      <c r="AN178" s="315"/>
      <c r="AO178" s="287" t="e">
        <f>+AM178/AN178</f>
        <v>#DIV/0!</v>
      </c>
      <c r="AP178" s="280"/>
      <c r="AQ178" s="184">
        <f>+AA178+AE178+AI178+AM178</f>
        <v>772</v>
      </c>
      <c r="AR178" s="184">
        <f>+AB178+AF178+AJ178+AN178</f>
        <v>922</v>
      </c>
      <c r="AS178" s="210">
        <f>+AQ178/AR178</f>
        <v>0.83731019522776573</v>
      </c>
    </row>
    <row r="179" spans="1:45" ht="24.95" customHeight="1" thickBot="1" x14ac:dyDescent="0.3">
      <c r="A179" s="532"/>
      <c r="B179" s="578"/>
      <c r="C179" s="548"/>
      <c r="D179" s="548"/>
      <c r="E179" s="549"/>
      <c r="F179" s="550"/>
      <c r="G179" s="551"/>
      <c r="H179" s="552"/>
      <c r="I179" s="553"/>
      <c r="J179" s="553"/>
      <c r="K179" s="553"/>
      <c r="L179" s="553"/>
      <c r="M179" s="553"/>
      <c r="N179" s="535" t="s">
        <v>187</v>
      </c>
      <c r="O179" s="536"/>
      <c r="P179" s="554">
        <f>+AA178</f>
        <v>772</v>
      </c>
      <c r="Q179" s="555">
        <f>+AE178</f>
        <v>0</v>
      </c>
      <c r="R179" s="554">
        <f>+AI178</f>
        <v>0</v>
      </c>
      <c r="S179" s="554">
        <f>+AM178</f>
        <v>0</v>
      </c>
      <c r="T179" s="557"/>
      <c r="U179" s="558"/>
      <c r="V179" s="579"/>
      <c r="W179" s="560"/>
      <c r="AA179" s="184"/>
      <c r="AB179" s="184"/>
      <c r="AC179" s="280"/>
      <c r="AD179" s="280"/>
      <c r="AE179" s="398"/>
      <c r="AF179" s="373"/>
      <c r="AG179" s="314"/>
      <c r="AH179" s="280"/>
      <c r="AK179" s="283"/>
      <c r="AL179" s="280"/>
      <c r="AP179" s="280"/>
      <c r="AQ179" s="280"/>
      <c r="AR179" s="280"/>
      <c r="AS179" s="280"/>
    </row>
    <row r="180" spans="1:45" ht="24.95" customHeight="1" thickBot="1" x14ac:dyDescent="0.3">
      <c r="A180" s="532"/>
      <c r="B180" s="580"/>
      <c r="C180" s="561"/>
      <c r="D180" s="561"/>
      <c r="E180" s="562"/>
      <c r="F180" s="563"/>
      <c r="G180" s="564"/>
      <c r="H180" s="565"/>
      <c r="I180" s="566"/>
      <c r="J180" s="566"/>
      <c r="K180" s="566"/>
      <c r="L180" s="566"/>
      <c r="M180" s="566"/>
      <c r="N180" s="535" t="s">
        <v>188</v>
      </c>
      <c r="O180" s="536"/>
      <c r="P180" s="567">
        <f>+AC178</f>
        <v>0.83731019522776573</v>
      </c>
      <c r="Q180" s="568"/>
      <c r="R180" s="569"/>
      <c r="S180" s="569"/>
      <c r="T180" s="570"/>
      <c r="U180" s="571"/>
      <c r="V180" s="581"/>
      <c r="W180" s="573"/>
      <c r="AA180" s="184"/>
      <c r="AB180" s="184"/>
      <c r="AC180" s="280"/>
      <c r="AD180" s="280"/>
      <c r="AE180" s="398"/>
      <c r="AF180" s="373"/>
      <c r="AG180" s="314"/>
      <c r="AH180" s="280"/>
      <c r="AK180" s="283"/>
      <c r="AL180" s="280"/>
      <c r="AP180" s="280"/>
      <c r="AQ180" s="280"/>
      <c r="AR180" s="280"/>
      <c r="AS180" s="280"/>
    </row>
    <row r="181" spans="1:45" ht="24.95" customHeight="1" thickBot="1" x14ac:dyDescent="0.3">
      <c r="A181" s="532"/>
      <c r="B181" s="576" t="s">
        <v>411</v>
      </c>
      <c r="C181" s="534" t="s">
        <v>412</v>
      </c>
      <c r="D181" s="534" t="s">
        <v>413</v>
      </c>
      <c r="E181" s="535" t="s">
        <v>414</v>
      </c>
      <c r="F181" s="536"/>
      <c r="G181" s="537" t="s">
        <v>415</v>
      </c>
      <c r="H181" s="538"/>
      <c r="I181" s="539" t="s">
        <v>25</v>
      </c>
      <c r="J181" s="539" t="s">
        <v>8</v>
      </c>
      <c r="K181" s="539" t="s">
        <v>10</v>
      </c>
      <c r="L181" s="539" t="s">
        <v>12</v>
      </c>
      <c r="M181" s="539" t="s">
        <v>23</v>
      </c>
      <c r="N181" s="540">
        <v>2022</v>
      </c>
      <c r="O181" s="541">
        <v>5</v>
      </c>
      <c r="P181" s="541">
        <v>5</v>
      </c>
      <c r="Q181" s="541">
        <v>5</v>
      </c>
      <c r="R181" s="541">
        <v>5</v>
      </c>
      <c r="S181" s="541">
        <v>5</v>
      </c>
      <c r="T181" s="542">
        <f>SUM(P182:S182)</f>
        <v>4179</v>
      </c>
      <c r="U181" s="543">
        <f>+AS181</f>
        <v>5.4132124352331603</v>
      </c>
      <c r="V181" s="544" t="s">
        <v>35</v>
      </c>
      <c r="W181" s="545">
        <f>+U181/P181-1</f>
        <v>8.2642487046632018E-2</v>
      </c>
      <c r="AA181" s="184">
        <v>4179</v>
      </c>
      <c r="AB181" s="184">
        <v>772</v>
      </c>
      <c r="AC181" s="280">
        <f t="shared" si="13"/>
        <v>5.4132124352331603</v>
      </c>
      <c r="AD181" s="280"/>
      <c r="AE181" s="373"/>
      <c r="AF181" s="398"/>
      <c r="AG181" s="314" t="e">
        <f t="shared" si="14"/>
        <v>#DIV/0!</v>
      </c>
      <c r="AH181" s="280"/>
      <c r="AI181" s="582"/>
      <c r="AJ181" s="246"/>
      <c r="AK181" s="411" t="e">
        <f>+AI181/AJ181</f>
        <v>#DIV/0!</v>
      </c>
      <c r="AL181" s="280"/>
      <c r="AM181" s="583"/>
      <c r="AN181" s="244"/>
      <c r="AO181" s="287" t="e">
        <f>+AM181/AN181</f>
        <v>#DIV/0!</v>
      </c>
      <c r="AP181" s="280"/>
      <c r="AQ181" s="184">
        <f>+AA181+AE181+AI181+AM181</f>
        <v>4179</v>
      </c>
      <c r="AR181" s="184">
        <f>+AB181+AF181+AJ181+AN181</f>
        <v>772</v>
      </c>
      <c r="AS181" s="210">
        <f>+AQ181/AR181</f>
        <v>5.4132124352331603</v>
      </c>
    </row>
    <row r="182" spans="1:45" ht="24.95" customHeight="1" thickBot="1" x14ac:dyDescent="0.3">
      <c r="A182" s="532"/>
      <c r="B182" s="578"/>
      <c r="C182" s="548"/>
      <c r="D182" s="548"/>
      <c r="E182" s="549"/>
      <c r="F182" s="550"/>
      <c r="G182" s="551"/>
      <c r="H182" s="552"/>
      <c r="I182" s="553"/>
      <c r="J182" s="553"/>
      <c r="K182" s="553"/>
      <c r="L182" s="553"/>
      <c r="M182" s="553"/>
      <c r="N182" s="535" t="s">
        <v>187</v>
      </c>
      <c r="O182" s="536"/>
      <c r="P182" s="554">
        <f>+AA181</f>
        <v>4179</v>
      </c>
      <c r="Q182" s="555">
        <f>+AE181</f>
        <v>0</v>
      </c>
      <c r="R182" s="554">
        <f>+AI181</f>
        <v>0</v>
      </c>
      <c r="S182" s="556">
        <f>+AM181</f>
        <v>0</v>
      </c>
      <c r="T182" s="557"/>
      <c r="U182" s="558"/>
      <c r="V182" s="559"/>
      <c r="W182" s="560"/>
      <c r="AA182" s="184"/>
      <c r="AB182" s="184"/>
      <c r="AC182" s="280"/>
      <c r="AD182" s="280"/>
      <c r="AE182" s="373"/>
      <c r="AF182" s="398"/>
      <c r="AG182" s="314"/>
      <c r="AH182" s="280"/>
      <c r="AK182" s="283"/>
      <c r="AL182" s="280"/>
      <c r="AP182" s="280"/>
      <c r="AQ182" s="280"/>
      <c r="AR182" s="280"/>
      <c r="AS182" s="280"/>
    </row>
    <row r="183" spans="1:45" ht="24.95" customHeight="1" thickBot="1" x14ac:dyDescent="0.3">
      <c r="A183" s="532"/>
      <c r="B183" s="580"/>
      <c r="C183" s="561"/>
      <c r="D183" s="561"/>
      <c r="E183" s="562"/>
      <c r="F183" s="563"/>
      <c r="G183" s="564"/>
      <c r="H183" s="565"/>
      <c r="I183" s="566"/>
      <c r="J183" s="566"/>
      <c r="K183" s="566"/>
      <c r="L183" s="566"/>
      <c r="M183" s="566"/>
      <c r="N183" s="535" t="s">
        <v>188</v>
      </c>
      <c r="O183" s="536"/>
      <c r="P183" s="567">
        <f>+AC181</f>
        <v>5.4132124352331603</v>
      </c>
      <c r="Q183" s="568"/>
      <c r="R183" s="569"/>
      <c r="S183" s="569"/>
      <c r="T183" s="570"/>
      <c r="U183" s="571"/>
      <c r="V183" s="572"/>
      <c r="W183" s="573"/>
      <c r="AA183" s="184"/>
      <c r="AB183" s="184"/>
      <c r="AC183" s="280"/>
      <c r="AD183" s="280"/>
      <c r="AE183" s="373"/>
      <c r="AF183" s="398"/>
      <c r="AG183" s="314"/>
      <c r="AH183" s="280"/>
      <c r="AK183" s="283"/>
      <c r="AL183" s="280"/>
      <c r="AP183" s="280"/>
      <c r="AQ183" s="280"/>
      <c r="AR183" s="280"/>
      <c r="AS183" s="280"/>
    </row>
    <row r="184" spans="1:45" ht="24.95" customHeight="1" thickBot="1" x14ac:dyDescent="0.3">
      <c r="A184" s="532"/>
      <c r="B184" s="576" t="s">
        <v>416</v>
      </c>
      <c r="C184" s="534" t="s">
        <v>417</v>
      </c>
      <c r="D184" s="534" t="s">
        <v>418</v>
      </c>
      <c r="E184" s="535" t="s">
        <v>419</v>
      </c>
      <c r="F184" s="536"/>
      <c r="G184" s="537" t="s">
        <v>420</v>
      </c>
      <c r="H184" s="538"/>
      <c r="I184" s="539" t="s">
        <v>25</v>
      </c>
      <c r="J184" s="539" t="s">
        <v>8</v>
      </c>
      <c r="K184" s="539" t="s">
        <v>10</v>
      </c>
      <c r="L184" s="539" t="s">
        <v>12</v>
      </c>
      <c r="M184" s="539" t="s">
        <v>23</v>
      </c>
      <c r="N184" s="540">
        <v>2022</v>
      </c>
      <c r="O184" s="541">
        <v>0.55000000000000004</v>
      </c>
      <c r="P184" s="541">
        <v>0.55000000000000004</v>
      </c>
      <c r="Q184" s="541">
        <v>0.55000000000000004</v>
      </c>
      <c r="R184" s="541">
        <v>0.55000000000000004</v>
      </c>
      <c r="S184" s="541">
        <v>0.55000000000000004</v>
      </c>
      <c r="T184" s="542">
        <f>SUM(P185:S185)</f>
        <v>635</v>
      </c>
      <c r="U184" s="543">
        <f>+AS184</f>
        <v>0.82253886010362698</v>
      </c>
      <c r="V184" s="544" t="s">
        <v>35</v>
      </c>
      <c r="W184" s="545">
        <f>+U184/P184-1</f>
        <v>0.49552520018841251</v>
      </c>
      <c r="AA184" s="184">
        <v>635</v>
      </c>
      <c r="AB184" s="184">
        <v>772</v>
      </c>
      <c r="AC184" s="280">
        <f t="shared" si="13"/>
        <v>0.82253886010362698</v>
      </c>
      <c r="AD184" s="280"/>
      <c r="AE184" s="373"/>
      <c r="AF184" s="398"/>
      <c r="AG184" s="314" t="e">
        <f t="shared" si="14"/>
        <v>#DIV/0!</v>
      </c>
      <c r="AH184" s="280"/>
      <c r="AI184" s="582"/>
      <c r="AJ184" s="246"/>
      <c r="AK184" s="411" t="e">
        <f>+AI184/AJ184</f>
        <v>#DIV/0!</v>
      </c>
      <c r="AL184" s="280"/>
      <c r="AM184" s="583"/>
      <c r="AN184" s="244"/>
      <c r="AO184" s="287" t="e">
        <f>+AM184/AN184</f>
        <v>#DIV/0!</v>
      </c>
      <c r="AP184" s="280"/>
      <c r="AQ184" s="184">
        <f>+AA184+AE184+AI184+AM184</f>
        <v>635</v>
      </c>
      <c r="AR184" s="184">
        <f>+AB184+AF184+AJ184+AN184</f>
        <v>772</v>
      </c>
      <c r="AS184" s="210">
        <f>+AQ184/AR184</f>
        <v>0.82253886010362698</v>
      </c>
    </row>
    <row r="185" spans="1:45" ht="24.95" customHeight="1" thickBot="1" x14ac:dyDescent="0.3">
      <c r="A185" s="532"/>
      <c r="B185" s="578"/>
      <c r="C185" s="548"/>
      <c r="D185" s="548"/>
      <c r="E185" s="549"/>
      <c r="F185" s="550"/>
      <c r="G185" s="551"/>
      <c r="H185" s="552"/>
      <c r="I185" s="553"/>
      <c r="J185" s="553"/>
      <c r="K185" s="553"/>
      <c r="L185" s="553"/>
      <c r="M185" s="553"/>
      <c r="N185" s="535" t="s">
        <v>187</v>
      </c>
      <c r="O185" s="536"/>
      <c r="P185" s="554">
        <f>+AA184</f>
        <v>635</v>
      </c>
      <c r="Q185" s="555">
        <f>+AE184</f>
        <v>0</v>
      </c>
      <c r="R185" s="554">
        <f>+AI184</f>
        <v>0</v>
      </c>
      <c r="S185" s="556">
        <f>+AM184</f>
        <v>0</v>
      </c>
      <c r="T185" s="557"/>
      <c r="U185" s="558"/>
      <c r="V185" s="559"/>
      <c r="W185" s="560"/>
      <c r="AA185" s="184"/>
      <c r="AB185" s="184"/>
      <c r="AC185" s="280"/>
      <c r="AD185" s="280"/>
      <c r="AE185" s="373"/>
      <c r="AF185" s="398"/>
      <c r="AG185" s="314"/>
      <c r="AH185" s="280"/>
      <c r="AK185" s="283"/>
      <c r="AL185" s="280"/>
      <c r="AP185" s="280"/>
      <c r="AQ185" s="280"/>
      <c r="AR185" s="280"/>
      <c r="AS185" s="280"/>
    </row>
    <row r="186" spans="1:45" ht="24.95" customHeight="1" thickBot="1" x14ac:dyDescent="0.3">
      <c r="A186" s="532"/>
      <c r="B186" s="580"/>
      <c r="C186" s="561"/>
      <c r="D186" s="561"/>
      <c r="E186" s="562"/>
      <c r="F186" s="563"/>
      <c r="G186" s="564"/>
      <c r="H186" s="565"/>
      <c r="I186" s="566"/>
      <c r="J186" s="566"/>
      <c r="K186" s="566"/>
      <c r="L186" s="566"/>
      <c r="M186" s="566"/>
      <c r="N186" s="535" t="s">
        <v>188</v>
      </c>
      <c r="O186" s="536"/>
      <c r="P186" s="567">
        <f>+AC184</f>
        <v>0.82253886010362698</v>
      </c>
      <c r="Q186" s="568"/>
      <c r="R186" s="569"/>
      <c r="S186" s="569"/>
      <c r="T186" s="570"/>
      <c r="U186" s="571"/>
      <c r="V186" s="572"/>
      <c r="W186" s="573"/>
      <c r="AA186" s="184"/>
      <c r="AB186" s="184"/>
      <c r="AC186" s="280"/>
      <c r="AD186" s="280"/>
      <c r="AE186" s="373"/>
      <c r="AF186" s="398"/>
      <c r="AG186" s="314"/>
      <c r="AH186" s="280"/>
      <c r="AK186" s="283"/>
      <c r="AL186" s="280"/>
      <c r="AP186" s="280"/>
      <c r="AQ186" s="280"/>
      <c r="AR186" s="280"/>
      <c r="AS186" s="280"/>
    </row>
    <row r="187" spans="1:45" ht="24.95" customHeight="1" thickBot="1" x14ac:dyDescent="0.3">
      <c r="A187" s="532"/>
      <c r="B187" s="576" t="s">
        <v>421</v>
      </c>
      <c r="C187" s="534" t="s">
        <v>422</v>
      </c>
      <c r="D187" s="534" t="s">
        <v>423</v>
      </c>
      <c r="E187" s="535" t="s">
        <v>424</v>
      </c>
      <c r="F187" s="536"/>
      <c r="G187" s="537" t="s">
        <v>425</v>
      </c>
      <c r="H187" s="538"/>
      <c r="I187" s="539" t="s">
        <v>25</v>
      </c>
      <c r="J187" s="539" t="s">
        <v>8</v>
      </c>
      <c r="K187" s="539" t="s">
        <v>10</v>
      </c>
      <c r="L187" s="539" t="s">
        <v>79</v>
      </c>
      <c r="M187" s="539" t="s">
        <v>23</v>
      </c>
      <c r="N187" s="540">
        <v>2022</v>
      </c>
      <c r="O187" s="541">
        <v>0.19</v>
      </c>
      <c r="P187" s="541">
        <v>0.3</v>
      </c>
      <c r="Q187" s="541">
        <v>0.3</v>
      </c>
      <c r="R187" s="541">
        <v>0.3</v>
      </c>
      <c r="S187" s="541">
        <v>0.3</v>
      </c>
      <c r="T187" s="542">
        <f>SUM(P188:S188)</f>
        <v>32</v>
      </c>
      <c r="U187" s="543">
        <f>+AS187</f>
        <v>0.23529411764705882</v>
      </c>
      <c r="V187" s="584" t="s">
        <v>37</v>
      </c>
      <c r="W187" s="545">
        <f>+U187/P187-1</f>
        <v>-0.21568627450980393</v>
      </c>
      <c r="AA187" s="184">
        <v>32</v>
      </c>
      <c r="AB187" s="184">
        <v>136</v>
      </c>
      <c r="AC187" s="280">
        <f t="shared" si="13"/>
        <v>0.23529411764705882</v>
      </c>
      <c r="AD187" s="280"/>
      <c r="AE187" s="373"/>
      <c r="AF187" s="585"/>
      <c r="AG187" s="314" t="e">
        <f t="shared" si="14"/>
        <v>#DIV/0!</v>
      </c>
      <c r="AH187" s="280"/>
      <c r="AI187" s="286"/>
      <c r="AJ187" s="246"/>
      <c r="AK187" s="411" t="e">
        <f>+AI187/AJ187</f>
        <v>#DIV/0!</v>
      </c>
      <c r="AL187" s="280"/>
      <c r="AM187" s="405"/>
      <c r="AN187" s="244"/>
      <c r="AO187" s="287" t="e">
        <f>+AM187/AN187</f>
        <v>#DIV/0!</v>
      </c>
      <c r="AP187" s="280"/>
      <c r="AQ187" s="184">
        <f>+AA187+AE187+AI187+AM187</f>
        <v>32</v>
      </c>
      <c r="AR187" s="184">
        <f>+AB187+AF187+AJ187+AN187</f>
        <v>136</v>
      </c>
      <c r="AS187" s="210">
        <f>+AQ187/AR187</f>
        <v>0.23529411764705882</v>
      </c>
    </row>
    <row r="188" spans="1:45" ht="24.95" customHeight="1" thickBot="1" x14ac:dyDescent="0.3">
      <c r="A188" s="532"/>
      <c r="B188" s="578"/>
      <c r="C188" s="548"/>
      <c r="D188" s="548"/>
      <c r="E188" s="549"/>
      <c r="F188" s="550"/>
      <c r="G188" s="551"/>
      <c r="H188" s="552"/>
      <c r="I188" s="553"/>
      <c r="J188" s="553"/>
      <c r="K188" s="553"/>
      <c r="L188" s="553"/>
      <c r="M188" s="553"/>
      <c r="N188" s="535" t="s">
        <v>187</v>
      </c>
      <c r="O188" s="536"/>
      <c r="P188" s="554">
        <f>+AA187</f>
        <v>32</v>
      </c>
      <c r="Q188" s="555">
        <f>+AE187</f>
        <v>0</v>
      </c>
      <c r="R188" s="554">
        <f>+AI187</f>
        <v>0</v>
      </c>
      <c r="S188" s="556">
        <f>+AM187</f>
        <v>0</v>
      </c>
      <c r="T188" s="557"/>
      <c r="U188" s="558"/>
      <c r="V188" s="586"/>
      <c r="W188" s="560"/>
      <c r="AA188" s="184"/>
      <c r="AB188" s="184"/>
      <c r="AC188" s="280"/>
      <c r="AD188" s="280"/>
      <c r="AE188" s="373"/>
      <c r="AF188" s="585"/>
      <c r="AG188" s="314"/>
      <c r="AH188" s="280"/>
      <c r="AK188" s="283"/>
      <c r="AL188" s="280"/>
      <c r="AP188" s="280"/>
      <c r="AQ188" s="280"/>
      <c r="AR188" s="280"/>
      <c r="AS188" s="280"/>
    </row>
    <row r="189" spans="1:45" ht="24.95" customHeight="1" thickBot="1" x14ac:dyDescent="0.3">
      <c r="A189" s="532"/>
      <c r="B189" s="578"/>
      <c r="C189" s="548"/>
      <c r="D189" s="561"/>
      <c r="E189" s="562"/>
      <c r="F189" s="563"/>
      <c r="G189" s="564"/>
      <c r="H189" s="565"/>
      <c r="I189" s="566"/>
      <c r="J189" s="566"/>
      <c r="K189" s="566"/>
      <c r="L189" s="566"/>
      <c r="M189" s="566"/>
      <c r="N189" s="535" t="s">
        <v>188</v>
      </c>
      <c r="O189" s="536"/>
      <c r="P189" s="567">
        <f>+AC187</f>
        <v>0.23529411764705882</v>
      </c>
      <c r="Q189" s="568"/>
      <c r="R189" s="569"/>
      <c r="S189" s="569"/>
      <c r="T189" s="570"/>
      <c r="U189" s="571"/>
      <c r="V189" s="587"/>
      <c r="W189" s="573"/>
      <c r="AA189" s="184"/>
      <c r="AB189" s="184"/>
      <c r="AC189" s="280"/>
      <c r="AD189" s="280"/>
      <c r="AE189" s="373"/>
      <c r="AF189" s="585"/>
      <c r="AG189" s="314"/>
      <c r="AH189" s="280"/>
      <c r="AK189" s="283"/>
      <c r="AL189" s="280"/>
      <c r="AP189" s="280"/>
      <c r="AQ189" s="280"/>
      <c r="AR189" s="280"/>
      <c r="AS189" s="280"/>
    </row>
    <row r="190" spans="1:45" ht="24.95" customHeight="1" thickBot="1" x14ac:dyDescent="0.3">
      <c r="A190" s="532"/>
      <c r="B190" s="578"/>
      <c r="C190" s="548"/>
      <c r="D190" s="534" t="s">
        <v>426</v>
      </c>
      <c r="E190" s="535" t="s">
        <v>427</v>
      </c>
      <c r="F190" s="536"/>
      <c r="G190" s="537" t="s">
        <v>428</v>
      </c>
      <c r="H190" s="538"/>
      <c r="I190" s="539" t="s">
        <v>25</v>
      </c>
      <c r="J190" s="539" t="s">
        <v>8</v>
      </c>
      <c r="K190" s="539" t="s">
        <v>10</v>
      </c>
      <c r="L190" s="539" t="s">
        <v>79</v>
      </c>
      <c r="M190" s="539" t="s">
        <v>23</v>
      </c>
      <c r="N190" s="540">
        <v>2022</v>
      </c>
      <c r="O190" s="541">
        <v>0.1</v>
      </c>
      <c r="P190" s="541">
        <v>0.1</v>
      </c>
      <c r="Q190" s="541">
        <v>0.1</v>
      </c>
      <c r="R190" s="541">
        <v>0.1</v>
      </c>
      <c r="S190" s="541">
        <v>0.1</v>
      </c>
      <c r="T190" s="542">
        <f>SUM(P191:S191)</f>
        <v>9</v>
      </c>
      <c r="U190" s="543">
        <f>+AS190</f>
        <v>6.6176470588235295E-2</v>
      </c>
      <c r="V190" s="584" t="s">
        <v>37</v>
      </c>
      <c r="W190" s="545">
        <f>+U190/P190-1</f>
        <v>-0.33823529411764708</v>
      </c>
      <c r="AA190" s="184">
        <v>9</v>
      </c>
      <c r="AB190" s="184">
        <v>136</v>
      </c>
      <c r="AC190" s="280">
        <f t="shared" si="13"/>
        <v>6.6176470588235295E-2</v>
      </c>
      <c r="AD190" s="280"/>
      <c r="AE190" s="373"/>
      <c r="AF190" s="585"/>
      <c r="AG190" s="314" t="e">
        <f t="shared" si="14"/>
        <v>#DIV/0!</v>
      </c>
      <c r="AH190" s="280"/>
      <c r="AI190" s="286"/>
      <c r="AJ190" s="246"/>
      <c r="AK190" s="411" t="e">
        <f>+AI190/AJ190</f>
        <v>#DIV/0!</v>
      </c>
      <c r="AL190" s="280"/>
      <c r="AM190" s="405"/>
      <c r="AN190" s="244"/>
      <c r="AO190" s="287" t="e">
        <f>+AM190/AN190</f>
        <v>#DIV/0!</v>
      </c>
      <c r="AP190" s="280"/>
      <c r="AQ190" s="184">
        <f>+AA190+AE190+AI190+AM190</f>
        <v>9</v>
      </c>
      <c r="AR190" s="184">
        <f>+AB190+AF190+AJ190+AN190</f>
        <v>136</v>
      </c>
      <c r="AS190" s="210">
        <f>+AQ190/AR190</f>
        <v>6.6176470588235295E-2</v>
      </c>
    </row>
    <row r="191" spans="1:45" ht="24.95" customHeight="1" thickBot="1" x14ac:dyDescent="0.3">
      <c r="A191" s="532"/>
      <c r="B191" s="578"/>
      <c r="C191" s="548"/>
      <c r="D191" s="548"/>
      <c r="E191" s="549"/>
      <c r="F191" s="550"/>
      <c r="G191" s="551"/>
      <c r="H191" s="552"/>
      <c r="I191" s="553"/>
      <c r="J191" s="553"/>
      <c r="K191" s="553"/>
      <c r="L191" s="553"/>
      <c r="M191" s="553"/>
      <c r="N191" s="535" t="s">
        <v>187</v>
      </c>
      <c r="O191" s="536"/>
      <c r="P191" s="554">
        <f>+AA190</f>
        <v>9</v>
      </c>
      <c r="Q191" s="555">
        <f>+AE190</f>
        <v>0</v>
      </c>
      <c r="R191" s="554">
        <f>+AI190</f>
        <v>0</v>
      </c>
      <c r="S191" s="556">
        <f>+AM190</f>
        <v>0</v>
      </c>
      <c r="T191" s="557"/>
      <c r="U191" s="558"/>
      <c r="V191" s="586"/>
      <c r="W191" s="560"/>
      <c r="AA191" s="184"/>
      <c r="AB191" s="184"/>
      <c r="AC191" s="280"/>
      <c r="AD191" s="280"/>
      <c r="AE191" s="373"/>
      <c r="AF191" s="585"/>
      <c r="AG191" s="314"/>
      <c r="AH191" s="280"/>
      <c r="AK191" s="283"/>
      <c r="AL191" s="280"/>
      <c r="AP191" s="280"/>
      <c r="AQ191" s="280"/>
      <c r="AR191" s="280"/>
      <c r="AS191" s="280"/>
    </row>
    <row r="192" spans="1:45" ht="24.95" customHeight="1" thickBot="1" x14ac:dyDescent="0.3">
      <c r="A192" s="532"/>
      <c r="B192" s="578"/>
      <c r="C192" s="548"/>
      <c r="D192" s="561"/>
      <c r="E192" s="562"/>
      <c r="F192" s="563"/>
      <c r="G192" s="564"/>
      <c r="H192" s="565"/>
      <c r="I192" s="566"/>
      <c r="J192" s="566"/>
      <c r="K192" s="566"/>
      <c r="L192" s="566"/>
      <c r="M192" s="566"/>
      <c r="N192" s="535" t="s">
        <v>188</v>
      </c>
      <c r="O192" s="536"/>
      <c r="P192" s="567">
        <f>+AC190</f>
        <v>6.6176470588235295E-2</v>
      </c>
      <c r="Q192" s="568"/>
      <c r="R192" s="569"/>
      <c r="S192" s="569"/>
      <c r="T192" s="570"/>
      <c r="U192" s="571"/>
      <c r="V192" s="587"/>
      <c r="W192" s="573"/>
      <c r="AA192" s="184"/>
      <c r="AB192" s="184"/>
      <c r="AC192" s="280"/>
      <c r="AD192" s="280"/>
      <c r="AE192" s="373"/>
      <c r="AF192" s="585"/>
      <c r="AG192" s="314"/>
      <c r="AH192" s="280"/>
      <c r="AI192" s="280"/>
      <c r="AJ192" s="280"/>
      <c r="AK192" s="411"/>
      <c r="AL192" s="280"/>
      <c r="AM192" s="280"/>
      <c r="AN192" s="280"/>
      <c r="AO192" s="280"/>
      <c r="AP192" s="280"/>
      <c r="AQ192" s="280"/>
      <c r="AR192" s="280"/>
      <c r="AS192" s="280"/>
    </row>
    <row r="193" spans="1:57" ht="24.95" customHeight="1" thickBot="1" x14ac:dyDescent="0.3">
      <c r="A193" s="532"/>
      <c r="B193" s="578"/>
      <c r="C193" s="548"/>
      <c r="D193" s="534" t="s">
        <v>429</v>
      </c>
      <c r="E193" s="535" t="s">
        <v>430</v>
      </c>
      <c r="F193" s="536"/>
      <c r="G193" s="537" t="s">
        <v>431</v>
      </c>
      <c r="H193" s="538"/>
      <c r="I193" s="539" t="s">
        <v>25</v>
      </c>
      <c r="J193" s="539" t="s">
        <v>8</v>
      </c>
      <c r="K193" s="539" t="s">
        <v>10</v>
      </c>
      <c r="L193" s="539" t="s">
        <v>12</v>
      </c>
      <c r="M193" s="539" t="s">
        <v>23</v>
      </c>
      <c r="N193" s="540">
        <v>2022</v>
      </c>
      <c r="O193" s="541">
        <v>0.15</v>
      </c>
      <c r="P193" s="541">
        <v>0.15</v>
      </c>
      <c r="Q193" s="541">
        <v>0.15</v>
      </c>
      <c r="R193" s="541">
        <v>0.15</v>
      </c>
      <c r="S193" s="541">
        <v>0.15</v>
      </c>
      <c r="T193" s="542">
        <f>SUM(P194:S194)</f>
        <v>20</v>
      </c>
      <c r="U193" s="543">
        <f>+AS193</f>
        <v>0.14705882352941177</v>
      </c>
      <c r="V193" s="544" t="s">
        <v>35</v>
      </c>
      <c r="W193" s="545">
        <f>+U193/P193-1</f>
        <v>-1.9607843137254832E-2</v>
      </c>
      <c r="AA193" s="184">
        <v>20</v>
      </c>
      <c r="AB193" s="184">
        <v>136</v>
      </c>
      <c r="AC193" s="280">
        <f t="shared" si="13"/>
        <v>0.14705882352941177</v>
      </c>
      <c r="AD193" s="280"/>
      <c r="AE193" s="373"/>
      <c r="AF193" s="585"/>
      <c r="AG193" s="314" t="e">
        <f t="shared" si="14"/>
        <v>#DIV/0!</v>
      </c>
      <c r="AH193" s="280"/>
      <c r="AI193" s="286"/>
      <c r="AJ193" s="246"/>
      <c r="AK193" s="411" t="e">
        <f>+AI193/AJ193</f>
        <v>#DIV/0!</v>
      </c>
      <c r="AL193" s="280"/>
      <c r="AM193" s="405"/>
      <c r="AN193" s="244"/>
      <c r="AO193" s="287" t="e">
        <f>+AM193/AN193</f>
        <v>#DIV/0!</v>
      </c>
      <c r="AP193" s="280"/>
      <c r="AQ193" s="184">
        <f>+AA193+AE193+AI193+AM193</f>
        <v>20</v>
      </c>
      <c r="AR193" s="184">
        <f>+AB193+AF193+AJ193+AN193</f>
        <v>136</v>
      </c>
      <c r="AS193" s="210">
        <f>+AQ193/AR193</f>
        <v>0.14705882352941177</v>
      </c>
    </row>
    <row r="194" spans="1:57" ht="24.95" customHeight="1" thickBot="1" x14ac:dyDescent="0.3">
      <c r="A194" s="588"/>
      <c r="B194" s="578"/>
      <c r="C194" s="548"/>
      <c r="D194" s="548"/>
      <c r="E194" s="549"/>
      <c r="F194" s="550"/>
      <c r="G194" s="551"/>
      <c r="H194" s="552"/>
      <c r="I194" s="553"/>
      <c r="J194" s="553"/>
      <c r="K194" s="553"/>
      <c r="L194" s="553"/>
      <c r="M194" s="553"/>
      <c r="N194" s="535" t="s">
        <v>187</v>
      </c>
      <c r="O194" s="536"/>
      <c r="P194" s="554">
        <f>+AA193</f>
        <v>20</v>
      </c>
      <c r="Q194" s="554">
        <f>+AE193</f>
        <v>0</v>
      </c>
      <c r="R194" s="554">
        <f>+AI193</f>
        <v>0</v>
      </c>
      <c r="S194" s="556">
        <f>+AM193</f>
        <v>0</v>
      </c>
      <c r="T194" s="557"/>
      <c r="U194" s="558"/>
      <c r="V194" s="559"/>
      <c r="W194" s="560"/>
      <c r="AA194" s="184"/>
      <c r="AB194" s="184"/>
      <c r="AC194" s="280"/>
      <c r="AD194" s="280"/>
      <c r="AE194" s="373"/>
      <c r="AF194" s="585"/>
      <c r="AG194" s="280"/>
      <c r="AH194" s="280"/>
      <c r="AI194" s="280"/>
      <c r="AJ194" s="280"/>
      <c r="AK194" s="280"/>
      <c r="AL194" s="280"/>
      <c r="AM194" s="280"/>
      <c r="AN194" s="280"/>
      <c r="AO194" s="280"/>
      <c r="AP194" s="280"/>
      <c r="AQ194" s="280"/>
      <c r="AR194" s="280"/>
      <c r="AS194" s="280"/>
    </row>
    <row r="195" spans="1:57" ht="24.95" customHeight="1" thickBot="1" x14ac:dyDescent="0.3">
      <c r="A195" s="588"/>
      <c r="B195" s="580"/>
      <c r="C195" s="561"/>
      <c r="D195" s="561"/>
      <c r="E195" s="562"/>
      <c r="F195" s="563"/>
      <c r="G195" s="564"/>
      <c r="H195" s="565"/>
      <c r="I195" s="566"/>
      <c r="J195" s="566"/>
      <c r="K195" s="566"/>
      <c r="L195" s="566"/>
      <c r="M195" s="566"/>
      <c r="N195" s="589" t="s">
        <v>188</v>
      </c>
      <c r="O195" s="590"/>
      <c r="P195" s="567">
        <f>+AC193</f>
        <v>0.14705882352941177</v>
      </c>
      <c r="Q195" s="567"/>
      <c r="R195" s="569"/>
      <c r="S195" s="569"/>
      <c r="T195" s="570"/>
      <c r="U195" s="571"/>
      <c r="V195" s="572"/>
      <c r="W195" s="573"/>
      <c r="AE195" s="591"/>
      <c r="AF195" s="591"/>
      <c r="AG195" s="591"/>
      <c r="AH195" s="591"/>
      <c r="AI195" s="591"/>
      <c r="AJ195" s="591"/>
      <c r="AK195" s="591"/>
      <c r="AL195" s="591"/>
      <c r="AM195" s="591"/>
      <c r="AN195" s="591"/>
      <c r="AO195" s="591"/>
      <c r="AP195" s="591"/>
      <c r="AQ195" s="591"/>
      <c r="AR195" s="591"/>
      <c r="AS195" s="591"/>
      <c r="AT195" s="591"/>
      <c r="AU195" s="591"/>
      <c r="AV195" s="591"/>
      <c r="AW195" s="591"/>
    </row>
    <row r="196" spans="1:57" x14ac:dyDescent="0.25">
      <c r="Z196" s="592" t="s">
        <v>432</v>
      </c>
      <c r="AA196" s="593"/>
      <c r="AB196" s="593"/>
      <c r="AC196" s="593"/>
      <c r="AD196" s="593"/>
      <c r="AE196" s="593"/>
      <c r="AF196" s="593"/>
      <c r="AG196" s="593"/>
      <c r="AH196" s="593"/>
      <c r="AI196" s="594"/>
      <c r="AJ196" s="595"/>
      <c r="AK196" s="595"/>
      <c r="AL196" s="595"/>
      <c r="AM196" s="595"/>
    </row>
    <row r="197" spans="1:57" ht="18" x14ac:dyDescent="0.25">
      <c r="Z197" s="596"/>
      <c r="AA197" s="597" t="s">
        <v>433</v>
      </c>
      <c r="AB197" s="597" t="s">
        <v>434</v>
      </c>
      <c r="AC197" s="597" t="s">
        <v>435</v>
      </c>
      <c r="AD197" s="597" t="s">
        <v>436</v>
      </c>
      <c r="AE197" s="597" t="s">
        <v>437</v>
      </c>
      <c r="AF197" s="597" t="s">
        <v>438</v>
      </c>
      <c r="AG197" s="597" t="s">
        <v>439</v>
      </c>
      <c r="AH197" s="597" t="s">
        <v>440</v>
      </c>
      <c r="AI197" s="598" t="s">
        <v>441</v>
      </c>
      <c r="AJ197" s="16"/>
      <c r="AZ197" s="124"/>
      <c r="BA197" s="124"/>
      <c r="BB197" s="124"/>
      <c r="BC197" s="124"/>
      <c r="BD197" s="124"/>
      <c r="BE197" s="124"/>
    </row>
    <row r="198" spans="1:57" x14ac:dyDescent="0.25">
      <c r="Z198" s="596" t="s">
        <v>442</v>
      </c>
      <c r="AA198" s="599">
        <v>302</v>
      </c>
      <c r="AB198" s="599">
        <v>0</v>
      </c>
      <c r="AC198" s="599">
        <v>30</v>
      </c>
      <c r="AD198" s="599"/>
      <c r="AE198" s="599"/>
      <c r="AF198" s="599">
        <v>2</v>
      </c>
      <c r="AG198" s="599">
        <v>6</v>
      </c>
      <c r="AH198" s="599">
        <v>916</v>
      </c>
      <c r="AI198" s="600">
        <v>548</v>
      </c>
      <c r="AJ198" s="16"/>
      <c r="AZ198" s="124"/>
      <c r="BA198" s="124"/>
      <c r="BB198" s="124"/>
      <c r="BC198" s="124"/>
      <c r="BD198" s="124"/>
      <c r="BE198" s="124"/>
    </row>
    <row r="199" spans="1:57" x14ac:dyDescent="0.25">
      <c r="Z199" s="596" t="s">
        <v>443</v>
      </c>
      <c r="AA199" s="599">
        <v>1161</v>
      </c>
      <c r="AB199" s="599">
        <v>0</v>
      </c>
      <c r="AC199" s="599">
        <v>176</v>
      </c>
      <c r="AD199" s="599"/>
      <c r="AE199" s="599"/>
      <c r="AF199" s="599">
        <v>2</v>
      </c>
      <c r="AG199" s="599">
        <v>5</v>
      </c>
      <c r="AH199" s="599">
        <v>3694</v>
      </c>
      <c r="AI199" s="600">
        <v>3472</v>
      </c>
      <c r="AJ199" s="16"/>
      <c r="AZ199" s="124"/>
      <c r="BA199" s="124"/>
      <c r="BB199" s="601"/>
      <c r="BC199" s="124"/>
      <c r="BD199" s="124"/>
      <c r="BE199" s="124"/>
    </row>
    <row r="200" spans="1:57" ht="15.75" x14ac:dyDescent="0.25">
      <c r="Z200" s="596" t="s">
        <v>444</v>
      </c>
      <c r="AA200" s="599">
        <v>55</v>
      </c>
      <c r="AB200" s="599">
        <v>17</v>
      </c>
      <c r="AC200" s="599">
        <v>17</v>
      </c>
      <c r="AD200" s="599"/>
      <c r="AE200" s="599"/>
      <c r="AF200" s="599"/>
      <c r="AG200" s="599">
        <v>0</v>
      </c>
      <c r="AH200" s="599">
        <v>296</v>
      </c>
      <c r="AI200" s="600">
        <v>277</v>
      </c>
      <c r="AJ200" s="602"/>
      <c r="AK200" s="603" t="s">
        <v>445</v>
      </c>
      <c r="AL200" s="603"/>
      <c r="AM200" s="603"/>
      <c r="AZ200" s="124"/>
      <c r="BA200" s="124"/>
      <c r="BB200" s="601"/>
      <c r="BC200" s="124"/>
      <c r="BD200" s="124"/>
      <c r="BE200" s="124"/>
    </row>
    <row r="201" spans="1:57" ht="15.75" x14ac:dyDescent="0.25">
      <c r="Z201" s="596" t="s">
        <v>446</v>
      </c>
      <c r="AA201" s="599">
        <v>26</v>
      </c>
      <c r="AB201" s="599">
        <v>0</v>
      </c>
      <c r="AC201" s="599">
        <v>1</v>
      </c>
      <c r="AD201" s="599"/>
      <c r="AE201" s="599"/>
      <c r="AF201" s="599"/>
      <c r="AG201" s="599"/>
      <c r="AH201" s="599">
        <v>141</v>
      </c>
      <c r="AI201" s="600">
        <v>157</v>
      </c>
      <c r="AJ201" s="602"/>
      <c r="AK201" s="603"/>
      <c r="AL201" s="603"/>
      <c r="AM201" s="603"/>
      <c r="AZ201" s="124"/>
      <c r="BA201" s="124"/>
      <c r="BB201" s="601"/>
      <c r="BC201" s="124"/>
      <c r="BD201" s="124"/>
      <c r="BE201" s="124"/>
    </row>
    <row r="202" spans="1:57" ht="16.5" thickBot="1" x14ac:dyDescent="0.3">
      <c r="Z202" s="596" t="s">
        <v>447</v>
      </c>
      <c r="AA202" s="599">
        <v>256</v>
      </c>
      <c r="AB202" s="599">
        <v>99</v>
      </c>
      <c r="AC202" s="599">
        <v>58</v>
      </c>
      <c r="AD202" s="599"/>
      <c r="AE202" s="599"/>
      <c r="AF202" s="599"/>
      <c r="AG202" s="599"/>
      <c r="AH202" s="599">
        <v>922</v>
      </c>
      <c r="AI202" s="600">
        <v>772</v>
      </c>
      <c r="AJ202" s="604" t="s">
        <v>448</v>
      </c>
      <c r="AK202" s="603"/>
      <c r="AL202" s="603"/>
      <c r="AM202" s="603"/>
      <c r="AZ202" s="124"/>
      <c r="BA202" s="124"/>
      <c r="BB202" s="601"/>
      <c r="BC202" s="124"/>
      <c r="BD202" s="124"/>
      <c r="BE202" s="124"/>
    </row>
    <row r="203" spans="1:57" ht="16.5" thickBot="1" x14ac:dyDescent="0.3">
      <c r="Z203" s="596" t="s">
        <v>449</v>
      </c>
      <c r="AA203" s="599">
        <v>6</v>
      </c>
      <c r="AB203" s="599">
        <v>0</v>
      </c>
      <c r="AC203" s="599">
        <v>0</v>
      </c>
      <c r="AD203" s="599"/>
      <c r="AE203" s="599"/>
      <c r="AF203" s="599">
        <v>0</v>
      </c>
      <c r="AG203" s="599"/>
      <c r="AH203" s="599">
        <v>0</v>
      </c>
      <c r="AI203" s="600">
        <v>0</v>
      </c>
      <c r="AJ203" s="605"/>
      <c r="AK203" s="603"/>
      <c r="AL203" s="603"/>
      <c r="AM203" s="603"/>
      <c r="AZ203" s="124"/>
      <c r="BA203" s="124"/>
      <c r="BB203" s="124"/>
      <c r="BC203" s="124"/>
      <c r="BD203" s="124"/>
      <c r="BE203" s="124"/>
    </row>
    <row r="204" spans="1:57" ht="36" x14ac:dyDescent="0.25">
      <c r="Z204" s="596" t="s">
        <v>450</v>
      </c>
      <c r="AA204" s="606">
        <v>332</v>
      </c>
      <c r="AB204" s="606"/>
      <c r="AC204" s="606"/>
      <c r="AD204" s="606">
        <v>0</v>
      </c>
      <c r="AE204" s="606">
        <v>0</v>
      </c>
      <c r="AF204" s="606">
        <f>AF198+AF199+AF200</f>
        <v>4</v>
      </c>
      <c r="AG204" s="606">
        <f>AG198+AG199+AG200</f>
        <v>11</v>
      </c>
      <c r="AH204" s="606"/>
      <c r="AI204" s="607">
        <v>410</v>
      </c>
      <c r="AJ204" s="608" t="s">
        <v>451</v>
      </c>
      <c r="AK204" s="603"/>
      <c r="AL204" s="603"/>
      <c r="AM204" s="603"/>
      <c r="AZ204" s="124"/>
      <c r="BA204" s="124"/>
      <c r="BB204" s="124"/>
      <c r="BC204" s="124"/>
      <c r="BD204" s="124"/>
      <c r="BE204" s="124"/>
    </row>
    <row r="205" spans="1:57" ht="19.5" customHeight="1" x14ac:dyDescent="0.25">
      <c r="Z205" s="596" t="s">
        <v>452</v>
      </c>
      <c r="AA205" s="609">
        <f>SUM(AA198:AA204)</f>
        <v>2138</v>
      </c>
      <c r="AB205" s="610">
        <f t="shared" ref="AB205:AI205" si="15">SUM(AB198:AB204)</f>
        <v>116</v>
      </c>
      <c r="AC205" s="610">
        <f t="shared" si="15"/>
        <v>282</v>
      </c>
      <c r="AD205" s="610">
        <f>AD204</f>
        <v>0</v>
      </c>
      <c r="AE205" s="610">
        <f>AE204</f>
        <v>0</v>
      </c>
      <c r="AF205" s="610">
        <f>AF204+AF203</f>
        <v>4</v>
      </c>
      <c r="AG205" s="610">
        <f>AG204</f>
        <v>11</v>
      </c>
      <c r="AH205" s="610">
        <f t="shared" si="15"/>
        <v>5969</v>
      </c>
      <c r="AI205" s="611">
        <f t="shared" si="15"/>
        <v>5636</v>
      </c>
      <c r="AJ205" s="602"/>
      <c r="AK205" s="603"/>
      <c r="AL205" s="603"/>
      <c r="AM205" s="603"/>
      <c r="AZ205" s="124"/>
      <c r="BA205" s="124"/>
      <c r="BB205" s="124"/>
      <c r="BC205" s="124"/>
      <c r="BD205" s="124"/>
      <c r="BE205" s="124"/>
    </row>
    <row r="206" spans="1:57" ht="15.75" x14ac:dyDescent="0.25">
      <c r="Z206" s="596"/>
      <c r="AA206" s="599" t="s">
        <v>453</v>
      </c>
      <c r="AB206" s="612">
        <f>SUM(AB205:AG205)</f>
        <v>413</v>
      </c>
      <c r="AC206" s="612"/>
      <c r="AD206" s="612"/>
      <c r="AE206" s="612"/>
      <c r="AF206" s="612"/>
      <c r="AG206" s="612"/>
      <c r="AH206" s="613"/>
      <c r="AI206" s="600">
        <f>+AI205</f>
        <v>5636</v>
      </c>
      <c r="AJ206" s="602"/>
      <c r="AK206" s="602"/>
      <c r="AL206" s="602"/>
      <c r="AM206" s="602"/>
      <c r="AZ206" s="124"/>
      <c r="BA206" s="124"/>
      <c r="BB206" s="124"/>
      <c r="BC206" s="124"/>
      <c r="BD206" s="124"/>
      <c r="BE206" s="124"/>
    </row>
    <row r="207" spans="1:57" ht="15.75" x14ac:dyDescent="0.25">
      <c r="Z207" s="596" t="s">
        <v>454</v>
      </c>
      <c r="AA207" s="614">
        <f>+AA205+AB206</f>
        <v>2551</v>
      </c>
      <c r="AB207" s="614"/>
      <c r="AC207" s="614"/>
      <c r="AD207" s="614"/>
      <c r="AE207" s="614"/>
      <c r="AF207" s="614"/>
      <c r="AG207" s="614"/>
      <c r="AH207" s="614"/>
      <c r="AI207" s="600">
        <f>+AI206</f>
        <v>5636</v>
      </c>
      <c r="AJ207" s="602"/>
      <c r="AK207" s="615" t="s">
        <v>455</v>
      </c>
      <c r="AL207" s="602"/>
      <c r="AM207" s="602"/>
    </row>
    <row r="208" spans="1:57" x14ac:dyDescent="0.25">
      <c r="Z208" s="596"/>
      <c r="AA208" s="614" t="s">
        <v>197</v>
      </c>
      <c r="AB208" s="614"/>
      <c r="AC208" s="614"/>
      <c r="AD208" s="614"/>
      <c r="AE208" s="614"/>
      <c r="AF208" s="614"/>
      <c r="AG208" s="614"/>
      <c r="AH208" s="614"/>
      <c r="AI208" s="600">
        <f>+AA207/AI207</f>
        <v>0.45262597586941095</v>
      </c>
      <c r="AJ208" s="16"/>
    </row>
    <row r="209" spans="26:36" x14ac:dyDescent="0.25">
      <c r="Z209" s="616"/>
      <c r="AA209" s="617"/>
      <c r="AB209" s="617"/>
      <c r="AC209" s="617"/>
      <c r="AD209" s="617"/>
      <c r="AE209" s="617"/>
      <c r="AF209" s="617"/>
      <c r="AG209" s="617"/>
      <c r="AH209" s="617"/>
      <c r="AI209" s="618">
        <f>+AA207/AI207</f>
        <v>0.45262597586941095</v>
      </c>
      <c r="AJ209" s="16"/>
    </row>
    <row r="210" spans="26:36" ht="30.75" customHeight="1" x14ac:dyDescent="0.25"/>
    <row r="211" spans="26:36" ht="30.75" customHeight="1" x14ac:dyDescent="0.25">
      <c r="Z211" s="619"/>
      <c r="AA211" s="602"/>
      <c r="AB211" s="602"/>
      <c r="AC211" s="602"/>
      <c r="AD211" s="602"/>
      <c r="AE211" s="602"/>
      <c r="AF211" s="602"/>
      <c r="AG211" s="602"/>
      <c r="AH211" s="602"/>
      <c r="AI211" s="602"/>
      <c r="AJ211" s="602"/>
    </row>
    <row r="212" spans="26:36" ht="15.75" x14ac:dyDescent="0.25">
      <c r="Z212" s="620"/>
      <c r="AA212" s="602"/>
      <c r="AB212" s="602"/>
      <c r="AC212" s="602"/>
      <c r="AD212" s="602"/>
      <c r="AE212" s="602"/>
      <c r="AF212" s="602"/>
      <c r="AG212" s="602"/>
      <c r="AH212" s="602"/>
      <c r="AI212" s="602"/>
      <c r="AJ212" s="602"/>
    </row>
    <row r="213" spans="26:36" ht="15.75" x14ac:dyDescent="0.25">
      <c r="Z213" s="592"/>
      <c r="AA213" s="593"/>
      <c r="AB213" s="593"/>
      <c r="AC213" s="593"/>
      <c r="AD213" s="593"/>
      <c r="AE213" s="593"/>
      <c r="AF213" s="593"/>
      <c r="AG213" s="593"/>
      <c r="AH213" s="593"/>
      <c r="AI213" s="594"/>
      <c r="AJ213" s="602"/>
    </row>
    <row r="214" spans="26:36" ht="18" thickBot="1" x14ac:dyDescent="0.35">
      <c r="Z214" s="596"/>
      <c r="AA214" s="597"/>
      <c r="AB214" s="597"/>
      <c r="AC214" s="597"/>
      <c r="AD214" s="597"/>
      <c r="AE214" s="597"/>
      <c r="AF214" s="597"/>
      <c r="AG214" s="597"/>
      <c r="AH214" s="597"/>
      <c r="AI214" s="598"/>
      <c r="AJ214" s="621"/>
    </row>
    <row r="215" spans="26:36" ht="15.75" x14ac:dyDescent="0.25">
      <c r="Z215" s="622"/>
      <c r="AA215" s="623"/>
      <c r="AB215" s="624"/>
      <c r="AC215" s="625"/>
      <c r="AD215" s="626"/>
      <c r="AE215" s="627"/>
      <c r="AF215" s="628"/>
      <c r="AG215" s="628"/>
      <c r="AH215" s="625"/>
      <c r="AI215" s="625"/>
      <c r="AJ215" s="602"/>
    </row>
    <row r="216" spans="26:36" ht="15.75" x14ac:dyDescent="0.25">
      <c r="Z216" s="629"/>
      <c r="AA216" s="630"/>
      <c r="AB216" s="631"/>
      <c r="AC216" s="632"/>
      <c r="AD216" s="633"/>
      <c r="AE216" s="634"/>
      <c r="AF216" s="635"/>
      <c r="AG216" s="635"/>
      <c r="AH216" s="636"/>
      <c r="AI216" s="637"/>
      <c r="AJ216" s="602"/>
    </row>
    <row r="217" spans="26:36" ht="15.75" x14ac:dyDescent="0.25">
      <c r="Z217" s="629"/>
      <c r="AA217" s="630"/>
      <c r="AB217" s="632"/>
      <c r="AC217" s="632"/>
      <c r="AD217" s="633"/>
      <c r="AE217" s="634"/>
      <c r="AF217" s="635"/>
      <c r="AG217" s="635"/>
      <c r="AH217" s="632"/>
      <c r="AI217" s="637"/>
      <c r="AJ217" s="602"/>
    </row>
    <row r="218" spans="26:36" ht="15.75" x14ac:dyDescent="0.25">
      <c r="Z218" s="629"/>
      <c r="AA218" s="638"/>
      <c r="AB218" s="631"/>
      <c r="AC218" s="639"/>
      <c r="AD218" s="633"/>
      <c r="AE218" s="634"/>
      <c r="AF218" s="640"/>
      <c r="AG218" s="641"/>
      <c r="AH218" s="639"/>
      <c r="AI218" s="642"/>
      <c r="AJ218" s="602"/>
    </row>
    <row r="219" spans="26:36" ht="16.5" thickBot="1" x14ac:dyDescent="0.3">
      <c r="Z219" s="629"/>
      <c r="AA219" s="630"/>
      <c r="AB219" s="632"/>
      <c r="AC219" s="639"/>
      <c r="AD219" s="633"/>
      <c r="AE219" s="634"/>
      <c r="AF219" s="643"/>
      <c r="AG219" s="644"/>
      <c r="AH219" s="632"/>
      <c r="AI219" s="637"/>
      <c r="AJ219" s="604"/>
    </row>
    <row r="220" spans="26:36" ht="16.5" thickBot="1" x14ac:dyDescent="0.3">
      <c r="Z220" s="645"/>
      <c r="AA220" s="646"/>
      <c r="AB220" s="647"/>
      <c r="AC220" s="648"/>
      <c r="AD220" s="649"/>
      <c r="AE220" s="650"/>
      <c r="AF220" s="651"/>
      <c r="AG220" s="652"/>
      <c r="AH220" s="653"/>
      <c r="AI220" s="654"/>
      <c r="AJ220" s="605"/>
    </row>
    <row r="221" spans="26:36" ht="15.75" thickBot="1" x14ac:dyDescent="0.3">
      <c r="Z221" s="655"/>
      <c r="AA221" s="656"/>
      <c r="AB221" s="657"/>
      <c r="AC221" s="657"/>
      <c r="AD221" s="658"/>
      <c r="AE221" s="658"/>
      <c r="AF221" s="659"/>
      <c r="AG221" s="659"/>
      <c r="AH221" s="660"/>
      <c r="AI221" s="661"/>
      <c r="AJ221" s="662"/>
    </row>
    <row r="222" spans="26:36" ht="16.5" thickBot="1" x14ac:dyDescent="0.3">
      <c r="Z222" s="663"/>
      <c r="AA222" s="664"/>
      <c r="AB222" s="665"/>
      <c r="AC222" s="665"/>
      <c r="AD222" s="665"/>
      <c r="AE222" s="665"/>
      <c r="AF222" s="665"/>
      <c r="AG222" s="665"/>
      <c r="AH222" s="666"/>
      <c r="AI222" s="667"/>
      <c r="AJ222" s="602"/>
    </row>
    <row r="223" spans="26:36" ht="16.5" thickBot="1" x14ac:dyDescent="0.3">
      <c r="Z223" s="668"/>
      <c r="AA223" s="663"/>
      <c r="AB223" s="669"/>
      <c r="AC223" s="670"/>
      <c r="AD223" s="670"/>
      <c r="AE223" s="670"/>
      <c r="AF223" s="670"/>
      <c r="AG223" s="671"/>
      <c r="AH223" s="668"/>
      <c r="AI223" s="672"/>
      <c r="AJ223" s="602"/>
    </row>
    <row r="224" spans="26:36" ht="16.5" thickBot="1" x14ac:dyDescent="0.3">
      <c r="Z224" s="673"/>
      <c r="AA224" s="669"/>
      <c r="AB224" s="670"/>
      <c r="AC224" s="670"/>
      <c r="AD224" s="670"/>
      <c r="AE224" s="670"/>
      <c r="AF224" s="670"/>
      <c r="AG224" s="671"/>
      <c r="AH224" s="668"/>
      <c r="AI224" s="674"/>
      <c r="AJ224" s="602"/>
    </row>
    <row r="225" spans="26:39" ht="15.75" x14ac:dyDescent="0.25">
      <c r="Z225" s="602"/>
      <c r="AA225" s="602"/>
      <c r="AB225" s="602"/>
      <c r="AC225" s="602"/>
      <c r="AD225" s="602"/>
      <c r="AE225" s="602"/>
      <c r="AF225" s="602"/>
      <c r="AG225" s="602"/>
      <c r="AH225" s="602"/>
      <c r="AI225" s="602"/>
      <c r="AJ225" s="602"/>
    </row>
    <row r="226" spans="26:39" ht="15.75" x14ac:dyDescent="0.25">
      <c r="Z226" s="602"/>
      <c r="AA226" s="602"/>
      <c r="AB226" s="602"/>
      <c r="AC226" s="602"/>
      <c r="AD226" s="602"/>
      <c r="AE226" s="602"/>
      <c r="AF226" s="602"/>
      <c r="AG226" s="675"/>
      <c r="AH226" s="602"/>
      <c r="AI226" s="602"/>
      <c r="AJ226" s="602"/>
    </row>
    <row r="227" spans="26:39" ht="16.5" thickBot="1" x14ac:dyDescent="0.3">
      <c r="Z227" s="602"/>
      <c r="AA227" s="602"/>
      <c r="AB227" s="602"/>
      <c r="AC227" s="602"/>
      <c r="AD227" s="602"/>
      <c r="AE227" s="602"/>
      <c r="AF227" s="602"/>
      <c r="AG227" s="602"/>
      <c r="AH227" s="602"/>
      <c r="AI227" s="602"/>
      <c r="AJ227" s="602"/>
    </row>
    <row r="228" spans="26:39" ht="16.5" thickBot="1" x14ac:dyDescent="0.3">
      <c r="Z228" s="602"/>
      <c r="AA228" s="602"/>
      <c r="AB228" s="602"/>
      <c r="AC228" s="602"/>
      <c r="AD228" s="602"/>
      <c r="AE228" s="676"/>
      <c r="AF228" s="676"/>
      <c r="AG228" s="602"/>
      <c r="AH228" s="602"/>
      <c r="AI228" s="677"/>
      <c r="AJ228" s="602"/>
    </row>
    <row r="229" spans="26:39" ht="16.5" thickBot="1" x14ac:dyDescent="0.3">
      <c r="Z229" s="602"/>
      <c r="AA229" s="602"/>
      <c r="AB229" s="602"/>
      <c r="AC229" s="602"/>
      <c r="AD229" s="602"/>
      <c r="AE229" s="676"/>
      <c r="AF229" s="676"/>
      <c r="AG229" s="602"/>
      <c r="AH229" s="602"/>
      <c r="AI229" s="678"/>
      <c r="AJ229" s="602"/>
    </row>
    <row r="231" spans="26:39" ht="15.75" x14ac:dyDescent="0.25">
      <c r="Z231" s="619"/>
      <c r="AA231" s="602"/>
      <c r="AB231" s="602"/>
      <c r="AC231" s="602"/>
      <c r="AD231" s="602"/>
      <c r="AE231" s="602"/>
      <c r="AF231" s="602"/>
      <c r="AG231" s="602"/>
      <c r="AH231" s="602"/>
      <c r="AI231" s="602"/>
      <c r="AJ231" s="602"/>
      <c r="AK231" s="602"/>
      <c r="AL231" s="602"/>
      <c r="AM231" s="602"/>
    </row>
    <row r="232" spans="26:39" ht="15.75" x14ac:dyDescent="0.25">
      <c r="Z232" s="620"/>
      <c r="AA232" s="602"/>
      <c r="AB232" s="602"/>
      <c r="AC232" s="602"/>
      <c r="AD232" s="602"/>
      <c r="AE232" s="602"/>
      <c r="AF232" s="602"/>
      <c r="AG232" s="602"/>
      <c r="AH232" s="602"/>
      <c r="AI232" s="602"/>
      <c r="AJ232" s="602"/>
      <c r="AK232" s="602"/>
      <c r="AL232" s="602"/>
      <c r="AM232" s="602"/>
    </row>
    <row r="233" spans="26:39" ht="16.5" thickBot="1" x14ac:dyDescent="0.3">
      <c r="Z233" s="602"/>
      <c r="AA233" s="602"/>
      <c r="AB233" s="602"/>
      <c r="AC233" s="602"/>
      <c r="AD233" s="602"/>
      <c r="AE233" s="602"/>
      <c r="AF233" s="602"/>
      <c r="AG233" s="602"/>
      <c r="AH233" s="602"/>
      <c r="AI233" s="602"/>
      <c r="AJ233" s="602"/>
      <c r="AK233" s="602"/>
      <c r="AL233" s="602"/>
      <c r="AM233" s="602"/>
    </row>
    <row r="234" spans="26:39" ht="18" thickBot="1" x14ac:dyDescent="0.35">
      <c r="Z234" s="679"/>
      <c r="AA234" s="680"/>
      <c r="AB234" s="681"/>
      <c r="AC234" s="681"/>
      <c r="AD234" s="681"/>
      <c r="AE234" s="681"/>
      <c r="AF234" s="682"/>
      <c r="AG234" s="682"/>
      <c r="AH234" s="683"/>
      <c r="AI234" s="684"/>
      <c r="AJ234" s="621"/>
      <c r="AK234" s="621"/>
      <c r="AL234" s="621"/>
      <c r="AM234" s="621"/>
    </row>
    <row r="235" spans="26:39" ht="19.5" x14ac:dyDescent="0.3">
      <c r="Z235" s="685"/>
      <c r="AA235" s="686"/>
      <c r="AB235" s="687"/>
      <c r="AC235" s="688"/>
      <c r="AD235" s="689"/>
      <c r="AE235" s="690"/>
      <c r="AF235" s="691"/>
      <c r="AG235" s="691"/>
      <c r="AH235" s="688"/>
      <c r="AI235" s="688"/>
      <c r="AJ235" s="602"/>
      <c r="AK235" s="602"/>
      <c r="AL235" s="602"/>
      <c r="AM235" s="602"/>
    </row>
    <row r="236" spans="26:39" ht="19.5" x14ac:dyDescent="0.3">
      <c r="Z236" s="692"/>
      <c r="AA236" s="693"/>
      <c r="AB236" s="694"/>
      <c r="AC236" s="695"/>
      <c r="AD236" s="696"/>
      <c r="AE236" s="697"/>
      <c r="AF236" s="698"/>
      <c r="AG236" s="698"/>
      <c r="AH236" s="699"/>
      <c r="AI236" s="700"/>
      <c r="AJ236" s="602"/>
      <c r="AK236" s="602"/>
      <c r="AL236" s="602"/>
      <c r="AM236" s="602"/>
    </row>
    <row r="237" spans="26:39" ht="19.5" x14ac:dyDescent="0.3">
      <c r="Z237" s="692"/>
      <c r="AA237" s="693"/>
      <c r="AB237" s="695"/>
      <c r="AC237" s="695"/>
      <c r="AD237" s="696"/>
      <c r="AE237" s="697"/>
      <c r="AF237" s="698"/>
      <c r="AG237" s="698"/>
      <c r="AH237" s="695"/>
      <c r="AI237" s="700"/>
      <c r="AJ237" s="602"/>
      <c r="AK237" s="701"/>
      <c r="AL237" s="702"/>
      <c r="AM237" s="702"/>
    </row>
    <row r="238" spans="26:39" ht="15.75" x14ac:dyDescent="0.25">
      <c r="Z238" s="692"/>
      <c r="AA238" s="703"/>
      <c r="AB238" s="694"/>
      <c r="AC238" s="704"/>
      <c r="AD238" s="696"/>
      <c r="AE238" s="697"/>
      <c r="AF238" s="705"/>
      <c r="AG238" s="706"/>
      <c r="AH238" s="704"/>
      <c r="AI238" s="707"/>
      <c r="AJ238" s="602"/>
      <c r="AK238" s="702"/>
      <c r="AL238" s="702"/>
      <c r="AM238" s="702"/>
    </row>
    <row r="239" spans="26:39" ht="20.25" thickBot="1" x14ac:dyDescent="0.35">
      <c r="Z239" s="692"/>
      <c r="AA239" s="693"/>
      <c r="AB239" s="708"/>
      <c r="AC239" s="704"/>
      <c r="AD239" s="696"/>
      <c r="AE239" s="697"/>
      <c r="AF239" s="709"/>
      <c r="AG239" s="710"/>
      <c r="AH239" s="695"/>
      <c r="AI239" s="700"/>
      <c r="AJ239" s="604"/>
      <c r="AK239" s="702"/>
      <c r="AL239" s="702"/>
      <c r="AM239" s="702"/>
    </row>
    <row r="240" spans="26:39" ht="16.5" thickBot="1" x14ac:dyDescent="0.3">
      <c r="Z240" s="711"/>
      <c r="AA240" s="712"/>
      <c r="AB240" s="713"/>
      <c r="AC240" s="714"/>
      <c r="AD240" s="715"/>
      <c r="AE240" s="716"/>
      <c r="AF240" s="717"/>
      <c r="AG240" s="718"/>
      <c r="AH240" s="719"/>
      <c r="AI240" s="720"/>
      <c r="AJ240" s="605"/>
      <c r="AK240" s="702"/>
      <c r="AL240" s="702"/>
      <c r="AM240" s="702"/>
    </row>
    <row r="241" spans="26:39" ht="20.25" thickBot="1" x14ac:dyDescent="0.35">
      <c r="Z241" s="721"/>
      <c r="AA241" s="722"/>
      <c r="AB241" s="723"/>
      <c r="AC241" s="723"/>
      <c r="AD241" s="724"/>
      <c r="AE241" s="724"/>
      <c r="AF241" s="725"/>
      <c r="AG241" s="725"/>
      <c r="AH241" s="726"/>
      <c r="AI241" s="727"/>
      <c r="AJ241" s="662"/>
      <c r="AK241" s="702"/>
      <c r="AL241" s="702"/>
      <c r="AM241" s="702"/>
    </row>
    <row r="242" spans="26:39" ht="21.75" thickBot="1" x14ac:dyDescent="0.4">
      <c r="Z242" s="728"/>
      <c r="AA242" s="729"/>
      <c r="AB242" s="730"/>
      <c r="AC242" s="730"/>
      <c r="AD242" s="730"/>
      <c r="AE242" s="730"/>
      <c r="AF242" s="730"/>
      <c r="AG242" s="730"/>
      <c r="AH242" s="731"/>
      <c r="AI242" s="732"/>
      <c r="AJ242" s="602"/>
      <c r="AK242" s="702"/>
      <c r="AL242" s="702"/>
      <c r="AM242" s="702"/>
    </row>
    <row r="243" spans="26:39" ht="20.25" thickBot="1" x14ac:dyDescent="0.35">
      <c r="Z243" s="602"/>
      <c r="AA243" s="728"/>
      <c r="AB243" s="733"/>
      <c r="AC243" s="734"/>
      <c r="AD243" s="734"/>
      <c r="AE243" s="734"/>
      <c r="AF243" s="734"/>
      <c r="AG243" s="735"/>
      <c r="AH243" s="602"/>
      <c r="AI243" s="736"/>
      <c r="AJ243" s="602"/>
      <c r="AK243" s="602"/>
      <c r="AL243" s="602"/>
      <c r="AM243" s="602"/>
    </row>
    <row r="244" spans="26:39" ht="24" thickBot="1" x14ac:dyDescent="0.4">
      <c r="Z244" s="737"/>
      <c r="AA244" s="738"/>
      <c r="AB244" s="739"/>
      <c r="AC244" s="739"/>
      <c r="AD244" s="739"/>
      <c r="AE244" s="739"/>
      <c r="AF244" s="739"/>
      <c r="AG244" s="740"/>
      <c r="AH244" s="602"/>
      <c r="AI244" s="741"/>
      <c r="AJ244" s="602"/>
      <c r="AK244" s="742"/>
      <c r="AL244" s="602"/>
      <c r="AM244" s="602"/>
    </row>
    <row r="245" spans="26:39" ht="15.75" x14ac:dyDescent="0.25">
      <c r="Z245" s="602"/>
      <c r="AA245" s="602"/>
      <c r="AB245" s="602"/>
      <c r="AC245" s="602"/>
      <c r="AD245" s="602"/>
      <c r="AE245" s="602"/>
      <c r="AF245" s="602"/>
      <c r="AG245" s="602"/>
      <c r="AH245" s="602"/>
      <c r="AI245" s="602"/>
      <c r="AJ245" s="602"/>
      <c r="AK245" s="602"/>
      <c r="AL245" s="602"/>
      <c r="AM245" s="602"/>
    </row>
    <row r="246" spans="26:39" ht="15.75" x14ac:dyDescent="0.25">
      <c r="Z246" s="602"/>
      <c r="AA246" s="602"/>
      <c r="AB246" s="602"/>
      <c r="AC246" s="602"/>
      <c r="AD246" s="743"/>
      <c r="AE246" s="744"/>
      <c r="AF246" s="602"/>
      <c r="AG246" s="675"/>
      <c r="AH246" s="602"/>
      <c r="AI246" s="602"/>
      <c r="AJ246" s="602"/>
      <c r="AK246" s="745"/>
      <c r="AL246" s="602"/>
      <c r="AM246" s="602"/>
    </row>
    <row r="247" spans="26:39" ht="15.75" x14ac:dyDescent="0.25">
      <c r="Z247" s="602"/>
      <c r="AA247" s="602"/>
      <c r="AB247" s="602"/>
      <c r="AC247" s="602"/>
      <c r="AD247" s="743"/>
      <c r="AE247" s="744"/>
      <c r="AF247" s="602"/>
      <c r="AG247" s="675"/>
      <c r="AH247" s="602"/>
      <c r="AI247" s="602"/>
      <c r="AJ247" s="602"/>
      <c r="AK247" s="602"/>
      <c r="AL247" s="602"/>
      <c r="AM247" s="602"/>
    </row>
    <row r="248" spans="26:39" ht="15.75" x14ac:dyDescent="0.25">
      <c r="Z248" s="602"/>
      <c r="AA248" s="602"/>
      <c r="AB248" s="602"/>
      <c r="AC248" s="602"/>
      <c r="AD248" s="743"/>
      <c r="AE248" s="746"/>
      <c r="AF248" s="746"/>
      <c r="AG248" s="747"/>
      <c r="AH248" s="748"/>
      <c r="AI248" s="748"/>
      <c r="AJ248" s="602"/>
      <c r="AK248" s="602"/>
      <c r="AL248" s="602"/>
      <c r="AM248" s="602"/>
    </row>
    <row r="249" spans="26:39" ht="16.5" thickBot="1" x14ac:dyDescent="0.3">
      <c r="Z249" s="602"/>
      <c r="AA249" s="602"/>
      <c r="AB249" s="602"/>
      <c r="AC249" s="602"/>
      <c r="AD249" s="743"/>
      <c r="AE249" s="744"/>
      <c r="AF249" s="744"/>
      <c r="AG249" s="675"/>
      <c r="AH249" s="602"/>
      <c r="AI249" s="602"/>
      <c r="AJ249" s="602"/>
      <c r="AK249" s="602"/>
      <c r="AL249" s="602"/>
      <c r="AM249" s="602"/>
    </row>
    <row r="250" spans="26:39" ht="19.5" thickBot="1" x14ac:dyDescent="0.35">
      <c r="Z250" s="602"/>
      <c r="AA250" s="602"/>
      <c r="AB250" s="602"/>
      <c r="AC250" s="602"/>
      <c r="AD250" s="602"/>
      <c r="AE250" s="676"/>
      <c r="AF250" s="676"/>
      <c r="AG250" s="602"/>
      <c r="AH250" s="602"/>
      <c r="AI250" s="749"/>
      <c r="AJ250" s="602"/>
      <c r="AK250" s="602"/>
      <c r="AL250" s="602"/>
      <c r="AM250" s="602"/>
    </row>
    <row r="251" spans="26:39" ht="19.5" thickBot="1" x14ac:dyDescent="0.3">
      <c r="Z251" s="602"/>
      <c r="AA251" s="602"/>
      <c r="AB251" s="602"/>
      <c r="AC251" s="602"/>
      <c r="AD251" s="602"/>
      <c r="AE251" s="676"/>
      <c r="AF251" s="676"/>
      <c r="AG251" s="602"/>
      <c r="AH251" s="602"/>
      <c r="AI251" s="750"/>
      <c r="AJ251" s="602"/>
      <c r="AK251" s="602"/>
      <c r="AL251" s="602"/>
      <c r="AM251" s="602"/>
    </row>
  </sheetData>
  <mergeCells count="978">
    <mergeCell ref="AA244:AG244"/>
    <mergeCell ref="AD246:AD249"/>
    <mergeCell ref="AE250:AF251"/>
    <mergeCell ref="Z213:AI213"/>
    <mergeCell ref="AB223:AG223"/>
    <mergeCell ref="AA224:AG224"/>
    <mergeCell ref="AE228:AF229"/>
    <mergeCell ref="AK237:AM242"/>
    <mergeCell ref="AB243:AG243"/>
    <mergeCell ref="Z196:AI196"/>
    <mergeCell ref="BB199:BB202"/>
    <mergeCell ref="AK200:AM205"/>
    <mergeCell ref="AB206:AG206"/>
    <mergeCell ref="AA207:AH207"/>
    <mergeCell ref="AA208:AH208"/>
    <mergeCell ref="L193:L195"/>
    <mergeCell ref="M193:M195"/>
    <mergeCell ref="T193:T195"/>
    <mergeCell ref="U193:U195"/>
    <mergeCell ref="V193:V195"/>
    <mergeCell ref="W193:W195"/>
    <mergeCell ref="N194:O194"/>
    <mergeCell ref="N195:O195"/>
    <mergeCell ref="D193:D195"/>
    <mergeCell ref="E193:F195"/>
    <mergeCell ref="G193:H195"/>
    <mergeCell ref="I193:I195"/>
    <mergeCell ref="J193:J195"/>
    <mergeCell ref="K193:K195"/>
    <mergeCell ref="L190:L192"/>
    <mergeCell ref="M190:M192"/>
    <mergeCell ref="T190:T192"/>
    <mergeCell ref="U190:U192"/>
    <mergeCell ref="V190:V192"/>
    <mergeCell ref="W190:W192"/>
    <mergeCell ref="N191:O191"/>
    <mergeCell ref="N192:O192"/>
    <mergeCell ref="V187:V189"/>
    <mergeCell ref="W187:W189"/>
    <mergeCell ref="N188:O188"/>
    <mergeCell ref="N189:O189"/>
    <mergeCell ref="D190:D192"/>
    <mergeCell ref="E190:F192"/>
    <mergeCell ref="G190:H192"/>
    <mergeCell ref="I190:I192"/>
    <mergeCell ref="J190:J192"/>
    <mergeCell ref="K190:K192"/>
    <mergeCell ref="J187:J189"/>
    <mergeCell ref="K187:K189"/>
    <mergeCell ref="L187:L189"/>
    <mergeCell ref="M187:M189"/>
    <mergeCell ref="T187:T189"/>
    <mergeCell ref="U187:U189"/>
    <mergeCell ref="V184:V186"/>
    <mergeCell ref="W184:W186"/>
    <mergeCell ref="N185:O185"/>
    <mergeCell ref="N186:O186"/>
    <mergeCell ref="B187:B195"/>
    <mergeCell ref="C187:C195"/>
    <mergeCell ref="D187:D189"/>
    <mergeCell ref="E187:F189"/>
    <mergeCell ref="G187:H189"/>
    <mergeCell ref="I187:I189"/>
    <mergeCell ref="J184:J186"/>
    <mergeCell ref="K184:K186"/>
    <mergeCell ref="L184:L186"/>
    <mergeCell ref="M184:M186"/>
    <mergeCell ref="T184:T186"/>
    <mergeCell ref="U184:U186"/>
    <mergeCell ref="V181:V183"/>
    <mergeCell ref="W181:W183"/>
    <mergeCell ref="N182:O182"/>
    <mergeCell ref="N183:O183"/>
    <mergeCell ref="B184:B186"/>
    <mergeCell ref="C184:C186"/>
    <mergeCell ref="D184:D186"/>
    <mergeCell ref="E184:F186"/>
    <mergeCell ref="G184:H186"/>
    <mergeCell ref="I184:I186"/>
    <mergeCell ref="J181:J183"/>
    <mergeCell ref="K181:K183"/>
    <mergeCell ref="L181:L183"/>
    <mergeCell ref="M181:M183"/>
    <mergeCell ref="T181:T183"/>
    <mergeCell ref="U181:U183"/>
    <mergeCell ref="B181:B183"/>
    <mergeCell ref="C181:C183"/>
    <mergeCell ref="D181:D183"/>
    <mergeCell ref="E181:F183"/>
    <mergeCell ref="G181:H183"/>
    <mergeCell ref="I181:I183"/>
    <mergeCell ref="T178:T180"/>
    <mergeCell ref="U178:U180"/>
    <mergeCell ref="V178:V180"/>
    <mergeCell ref="W178:W180"/>
    <mergeCell ref="N179:O179"/>
    <mergeCell ref="N180:O180"/>
    <mergeCell ref="G178:H180"/>
    <mergeCell ref="I178:I180"/>
    <mergeCell ref="J178:J180"/>
    <mergeCell ref="K178:K180"/>
    <mergeCell ref="L178:L180"/>
    <mergeCell ref="M178:M180"/>
    <mergeCell ref="M175:M177"/>
    <mergeCell ref="T175:T177"/>
    <mergeCell ref="U175:U177"/>
    <mergeCell ref="V175:V177"/>
    <mergeCell ref="W175:W177"/>
    <mergeCell ref="N176:O176"/>
    <mergeCell ref="N177:O177"/>
    <mergeCell ref="W172:W174"/>
    <mergeCell ref="N173:O173"/>
    <mergeCell ref="N174:O174"/>
    <mergeCell ref="D175:D177"/>
    <mergeCell ref="E175:F177"/>
    <mergeCell ref="G175:H177"/>
    <mergeCell ref="I175:I177"/>
    <mergeCell ref="J175:J177"/>
    <mergeCell ref="K175:K177"/>
    <mergeCell ref="L175:L177"/>
    <mergeCell ref="K172:K174"/>
    <mergeCell ref="L172:L174"/>
    <mergeCell ref="M172:M174"/>
    <mergeCell ref="T172:T174"/>
    <mergeCell ref="U172:U174"/>
    <mergeCell ref="V172:V174"/>
    <mergeCell ref="U169:U171"/>
    <mergeCell ref="V169:V171"/>
    <mergeCell ref="W169:W171"/>
    <mergeCell ref="N170:O170"/>
    <mergeCell ref="N171:O171"/>
    <mergeCell ref="D172:D174"/>
    <mergeCell ref="E172:F174"/>
    <mergeCell ref="G172:H174"/>
    <mergeCell ref="I172:I174"/>
    <mergeCell ref="J172:J174"/>
    <mergeCell ref="I169:I171"/>
    <mergeCell ref="J169:J171"/>
    <mergeCell ref="K169:K171"/>
    <mergeCell ref="L169:L171"/>
    <mergeCell ref="M169:M171"/>
    <mergeCell ref="T169:T171"/>
    <mergeCell ref="A169:A193"/>
    <mergeCell ref="B169:B177"/>
    <mergeCell ref="C169:C177"/>
    <mergeCell ref="D169:D171"/>
    <mergeCell ref="E169:F171"/>
    <mergeCell ref="G169:H171"/>
    <mergeCell ref="B178:B180"/>
    <mergeCell ref="C178:C180"/>
    <mergeCell ref="D178:D180"/>
    <mergeCell ref="E178:F180"/>
    <mergeCell ref="L166:L168"/>
    <mergeCell ref="M166:M168"/>
    <mergeCell ref="T166:T168"/>
    <mergeCell ref="U166:U168"/>
    <mergeCell ref="V166:V168"/>
    <mergeCell ref="W166:W168"/>
    <mergeCell ref="N167:O167"/>
    <mergeCell ref="N168:O168"/>
    <mergeCell ref="D166:D168"/>
    <mergeCell ref="E166:F168"/>
    <mergeCell ref="G166:H168"/>
    <mergeCell ref="I166:I168"/>
    <mergeCell ref="J166:J168"/>
    <mergeCell ref="K166:K168"/>
    <mergeCell ref="L163:L165"/>
    <mergeCell ref="M163:M165"/>
    <mergeCell ref="T163:T165"/>
    <mergeCell ref="U163:U165"/>
    <mergeCell ref="V163:V165"/>
    <mergeCell ref="W163:W165"/>
    <mergeCell ref="N164:O164"/>
    <mergeCell ref="N165:O165"/>
    <mergeCell ref="V160:V162"/>
    <mergeCell ref="W160:W162"/>
    <mergeCell ref="N161:O161"/>
    <mergeCell ref="N162:O162"/>
    <mergeCell ref="D163:D165"/>
    <mergeCell ref="E163:F165"/>
    <mergeCell ref="G163:H165"/>
    <mergeCell ref="I163:I165"/>
    <mergeCell ref="J163:J165"/>
    <mergeCell ref="K163:K165"/>
    <mergeCell ref="J160:J162"/>
    <mergeCell ref="K160:K162"/>
    <mergeCell ref="L160:L162"/>
    <mergeCell ref="M160:M162"/>
    <mergeCell ref="T160:T162"/>
    <mergeCell ref="U160:U162"/>
    <mergeCell ref="V157:V159"/>
    <mergeCell ref="W157:W159"/>
    <mergeCell ref="N158:O158"/>
    <mergeCell ref="N159:O159"/>
    <mergeCell ref="B160:B168"/>
    <mergeCell ref="C160:C168"/>
    <mergeCell ref="D160:D162"/>
    <mergeCell ref="E160:F162"/>
    <mergeCell ref="G160:H162"/>
    <mergeCell ref="I160:I162"/>
    <mergeCell ref="J157:J159"/>
    <mergeCell ref="K157:K159"/>
    <mergeCell ref="L157:L159"/>
    <mergeCell ref="M157:M159"/>
    <mergeCell ref="T157:T159"/>
    <mergeCell ref="U157:U159"/>
    <mergeCell ref="V154:V156"/>
    <mergeCell ref="W154:W156"/>
    <mergeCell ref="N155:O155"/>
    <mergeCell ref="N156:O156"/>
    <mergeCell ref="B157:B159"/>
    <mergeCell ref="C157:C159"/>
    <mergeCell ref="D157:D159"/>
    <mergeCell ref="E157:F159"/>
    <mergeCell ref="G157:H159"/>
    <mergeCell ref="I157:I159"/>
    <mergeCell ref="J154:J156"/>
    <mergeCell ref="K154:K156"/>
    <mergeCell ref="L154:L156"/>
    <mergeCell ref="M154:M156"/>
    <mergeCell ref="T154:T156"/>
    <mergeCell ref="U154:U156"/>
    <mergeCell ref="B154:B156"/>
    <mergeCell ref="C154:C156"/>
    <mergeCell ref="D154:D156"/>
    <mergeCell ref="E154:F156"/>
    <mergeCell ref="G154:H156"/>
    <mergeCell ref="I154:I156"/>
    <mergeCell ref="T151:T153"/>
    <mergeCell ref="U151:U153"/>
    <mergeCell ref="V151:V153"/>
    <mergeCell ref="W151:W153"/>
    <mergeCell ref="N152:O152"/>
    <mergeCell ref="N153:O153"/>
    <mergeCell ref="G151:H153"/>
    <mergeCell ref="I151:I153"/>
    <mergeCell ref="J151:J153"/>
    <mergeCell ref="K151:K153"/>
    <mergeCell ref="L151:L153"/>
    <mergeCell ref="M151:M153"/>
    <mergeCell ref="M148:M150"/>
    <mergeCell ref="T148:T150"/>
    <mergeCell ref="U148:U150"/>
    <mergeCell ref="V148:V150"/>
    <mergeCell ref="W148:W150"/>
    <mergeCell ref="N149:O149"/>
    <mergeCell ref="N150:O150"/>
    <mergeCell ref="W145:W147"/>
    <mergeCell ref="N146:O146"/>
    <mergeCell ref="N147:O147"/>
    <mergeCell ref="D148:D150"/>
    <mergeCell ref="E148:F150"/>
    <mergeCell ref="G148:H150"/>
    <mergeCell ref="I148:I150"/>
    <mergeCell ref="J148:J150"/>
    <mergeCell ref="K148:K150"/>
    <mergeCell ref="L148:L150"/>
    <mergeCell ref="K145:K147"/>
    <mergeCell ref="L145:L147"/>
    <mergeCell ref="M145:M147"/>
    <mergeCell ref="T145:T147"/>
    <mergeCell ref="U145:U147"/>
    <mergeCell ref="V145:V147"/>
    <mergeCell ref="U142:U144"/>
    <mergeCell ref="V142:V144"/>
    <mergeCell ref="W142:W144"/>
    <mergeCell ref="N143:O143"/>
    <mergeCell ref="N144:O144"/>
    <mergeCell ref="D145:D147"/>
    <mergeCell ref="E145:F147"/>
    <mergeCell ref="G145:H147"/>
    <mergeCell ref="I145:I147"/>
    <mergeCell ref="J145:J147"/>
    <mergeCell ref="I142:I144"/>
    <mergeCell ref="J142:J144"/>
    <mergeCell ref="K142:K144"/>
    <mergeCell ref="L142:L144"/>
    <mergeCell ref="M142:M144"/>
    <mergeCell ref="T142:T144"/>
    <mergeCell ref="A142:A166"/>
    <mergeCell ref="B142:B150"/>
    <mergeCell ref="C142:C150"/>
    <mergeCell ref="D142:D144"/>
    <mergeCell ref="E142:F144"/>
    <mergeCell ref="G142:H144"/>
    <mergeCell ref="B151:B153"/>
    <mergeCell ref="C151:C153"/>
    <mergeCell ref="D151:D153"/>
    <mergeCell ref="E151:F153"/>
    <mergeCell ref="L139:L141"/>
    <mergeCell ref="M139:M141"/>
    <mergeCell ref="T139:T141"/>
    <mergeCell ref="U139:U141"/>
    <mergeCell ref="V139:V141"/>
    <mergeCell ref="W139:W141"/>
    <mergeCell ref="N140:O140"/>
    <mergeCell ref="N141:O141"/>
    <mergeCell ref="D139:D141"/>
    <mergeCell ref="E139:F141"/>
    <mergeCell ref="G139:H141"/>
    <mergeCell ref="I139:I141"/>
    <mergeCell ref="J139:J141"/>
    <mergeCell ref="K139:K141"/>
    <mergeCell ref="L136:L138"/>
    <mergeCell ref="M136:M138"/>
    <mergeCell ref="T136:T138"/>
    <mergeCell ref="U136:U138"/>
    <mergeCell ref="V136:V138"/>
    <mergeCell ref="W136:W138"/>
    <mergeCell ref="N137:O137"/>
    <mergeCell ref="N138:O138"/>
    <mergeCell ref="V133:V135"/>
    <mergeCell ref="W133:W135"/>
    <mergeCell ref="N134:O134"/>
    <mergeCell ref="N135:O135"/>
    <mergeCell ref="D136:D138"/>
    <mergeCell ref="E136:F138"/>
    <mergeCell ref="G136:H138"/>
    <mergeCell ref="I136:I138"/>
    <mergeCell ref="J136:J138"/>
    <mergeCell ref="K136:K138"/>
    <mergeCell ref="J133:J135"/>
    <mergeCell ref="K133:K135"/>
    <mergeCell ref="L133:L135"/>
    <mergeCell ref="M133:M135"/>
    <mergeCell ref="T133:T135"/>
    <mergeCell ref="U133:U135"/>
    <mergeCell ref="V130:V132"/>
    <mergeCell ref="W130:W132"/>
    <mergeCell ref="N131:O131"/>
    <mergeCell ref="N132:O132"/>
    <mergeCell ref="B133:B141"/>
    <mergeCell ref="C133:C141"/>
    <mergeCell ref="D133:D135"/>
    <mergeCell ref="E133:F135"/>
    <mergeCell ref="G133:H135"/>
    <mergeCell ref="I133:I135"/>
    <mergeCell ref="J130:J132"/>
    <mergeCell ref="K130:K132"/>
    <mergeCell ref="L130:L132"/>
    <mergeCell ref="M130:M132"/>
    <mergeCell ref="T130:T132"/>
    <mergeCell ref="U130:U132"/>
    <mergeCell ref="V127:V129"/>
    <mergeCell ref="W127:W129"/>
    <mergeCell ref="N128:O128"/>
    <mergeCell ref="N129:O129"/>
    <mergeCell ref="B130:B132"/>
    <mergeCell ref="C130:C132"/>
    <mergeCell ref="D130:D132"/>
    <mergeCell ref="E130:F132"/>
    <mergeCell ref="G130:H132"/>
    <mergeCell ref="I130:I132"/>
    <mergeCell ref="J127:J129"/>
    <mergeCell ref="K127:K129"/>
    <mergeCell ref="L127:L129"/>
    <mergeCell ref="M127:M129"/>
    <mergeCell ref="T127:T129"/>
    <mergeCell ref="U127:U129"/>
    <mergeCell ref="B127:B129"/>
    <mergeCell ref="C127:C129"/>
    <mergeCell ref="D127:D129"/>
    <mergeCell ref="E127:F129"/>
    <mergeCell ref="G127:H129"/>
    <mergeCell ref="I127:I129"/>
    <mergeCell ref="T124:T126"/>
    <mergeCell ref="U124:U126"/>
    <mergeCell ref="V124:V126"/>
    <mergeCell ref="W124:W126"/>
    <mergeCell ref="N125:O125"/>
    <mergeCell ref="N126:O126"/>
    <mergeCell ref="G124:H126"/>
    <mergeCell ref="I124:I126"/>
    <mergeCell ref="J124:J126"/>
    <mergeCell ref="K124:K126"/>
    <mergeCell ref="L124:L126"/>
    <mergeCell ref="M124:M126"/>
    <mergeCell ref="M121:M123"/>
    <mergeCell ref="T121:T123"/>
    <mergeCell ref="U121:U123"/>
    <mergeCell ref="V121:V123"/>
    <mergeCell ref="W121:W123"/>
    <mergeCell ref="N122:O122"/>
    <mergeCell ref="N123:O123"/>
    <mergeCell ref="W118:W120"/>
    <mergeCell ref="N119:O119"/>
    <mergeCell ref="N120:O120"/>
    <mergeCell ref="D121:D123"/>
    <mergeCell ref="E121:F123"/>
    <mergeCell ref="G121:H123"/>
    <mergeCell ref="I121:I123"/>
    <mergeCell ref="J121:J123"/>
    <mergeCell ref="K121:K123"/>
    <mergeCell ref="L121:L123"/>
    <mergeCell ref="K118:K120"/>
    <mergeCell ref="L118:L120"/>
    <mergeCell ref="M118:M120"/>
    <mergeCell ref="T118:T120"/>
    <mergeCell ref="U118:U120"/>
    <mergeCell ref="V118:V120"/>
    <mergeCell ref="U115:U117"/>
    <mergeCell ref="V115:V117"/>
    <mergeCell ref="W115:W117"/>
    <mergeCell ref="N116:O116"/>
    <mergeCell ref="N117:O117"/>
    <mergeCell ref="D118:D120"/>
    <mergeCell ref="E118:F120"/>
    <mergeCell ref="G118:H120"/>
    <mergeCell ref="I118:I120"/>
    <mergeCell ref="J118:J120"/>
    <mergeCell ref="I115:I117"/>
    <mergeCell ref="J115:J117"/>
    <mergeCell ref="K115:K117"/>
    <mergeCell ref="L115:L117"/>
    <mergeCell ref="M115:M117"/>
    <mergeCell ref="T115:T117"/>
    <mergeCell ref="A115:A139"/>
    <mergeCell ref="B115:B123"/>
    <mergeCell ref="C115:C123"/>
    <mergeCell ref="D115:D117"/>
    <mergeCell ref="E115:F117"/>
    <mergeCell ref="G115:H117"/>
    <mergeCell ref="B124:B126"/>
    <mergeCell ref="C124:C126"/>
    <mergeCell ref="D124:D126"/>
    <mergeCell ref="E124:F126"/>
    <mergeCell ref="L112:L114"/>
    <mergeCell ref="M112:M114"/>
    <mergeCell ref="T112:T114"/>
    <mergeCell ref="U112:U114"/>
    <mergeCell ref="V112:V114"/>
    <mergeCell ref="W112:W114"/>
    <mergeCell ref="N113:O113"/>
    <mergeCell ref="N114:O114"/>
    <mergeCell ref="D112:D114"/>
    <mergeCell ref="E112:F114"/>
    <mergeCell ref="G112:H114"/>
    <mergeCell ref="I112:I114"/>
    <mergeCell ref="J112:J114"/>
    <mergeCell ref="K112:K114"/>
    <mergeCell ref="L109:L111"/>
    <mergeCell ref="M109:M111"/>
    <mergeCell ref="T109:T111"/>
    <mergeCell ref="U109:U111"/>
    <mergeCell ref="V109:V111"/>
    <mergeCell ref="W109:W111"/>
    <mergeCell ref="N110:O110"/>
    <mergeCell ref="N111:O111"/>
    <mergeCell ref="V106:V108"/>
    <mergeCell ref="W106:W108"/>
    <mergeCell ref="N107:O107"/>
    <mergeCell ref="N108:O108"/>
    <mergeCell ref="D109:D111"/>
    <mergeCell ref="E109:F111"/>
    <mergeCell ref="G109:H111"/>
    <mergeCell ref="I109:I111"/>
    <mergeCell ref="J109:J111"/>
    <mergeCell ref="K109:K111"/>
    <mergeCell ref="J106:J108"/>
    <mergeCell ref="K106:K108"/>
    <mergeCell ref="L106:L108"/>
    <mergeCell ref="M106:M108"/>
    <mergeCell ref="T106:T108"/>
    <mergeCell ref="U106:U108"/>
    <mergeCell ref="V103:V105"/>
    <mergeCell ref="W103:W105"/>
    <mergeCell ref="N104:O104"/>
    <mergeCell ref="N105:O105"/>
    <mergeCell ref="B106:B114"/>
    <mergeCell ref="C106:C114"/>
    <mergeCell ref="D106:D108"/>
    <mergeCell ref="E106:F108"/>
    <mergeCell ref="G106:H108"/>
    <mergeCell ref="I106:I108"/>
    <mergeCell ref="J103:J105"/>
    <mergeCell ref="K103:K105"/>
    <mergeCell ref="L103:L105"/>
    <mergeCell ref="M103:M105"/>
    <mergeCell ref="T103:T105"/>
    <mergeCell ref="U103:U105"/>
    <mergeCell ref="V100:V102"/>
    <mergeCell ref="W100:W102"/>
    <mergeCell ref="N101:O101"/>
    <mergeCell ref="N102:O102"/>
    <mergeCell ref="B103:B105"/>
    <mergeCell ref="C103:C105"/>
    <mergeCell ref="D103:D105"/>
    <mergeCell ref="E103:F105"/>
    <mergeCell ref="G103:H105"/>
    <mergeCell ref="I103:I105"/>
    <mergeCell ref="J100:J102"/>
    <mergeCell ref="K100:K102"/>
    <mergeCell ref="L100:L102"/>
    <mergeCell ref="M100:M102"/>
    <mergeCell ref="T100:T102"/>
    <mergeCell ref="U100:U102"/>
    <mergeCell ref="B100:B102"/>
    <mergeCell ref="C100:C102"/>
    <mergeCell ref="D100:D102"/>
    <mergeCell ref="E100:F102"/>
    <mergeCell ref="G100:H102"/>
    <mergeCell ref="I100:I102"/>
    <mergeCell ref="T97:T99"/>
    <mergeCell ref="U97:U99"/>
    <mergeCell ref="V97:V99"/>
    <mergeCell ref="W97:W99"/>
    <mergeCell ref="N98:O98"/>
    <mergeCell ref="N99:O99"/>
    <mergeCell ref="G97:H99"/>
    <mergeCell ref="I97:I99"/>
    <mergeCell ref="J97:J99"/>
    <mergeCell ref="K97:K99"/>
    <mergeCell ref="L97:L99"/>
    <mergeCell ref="M97:M99"/>
    <mergeCell ref="M94:M96"/>
    <mergeCell ref="T94:T96"/>
    <mergeCell ref="U94:U96"/>
    <mergeCell ref="V94:V96"/>
    <mergeCell ref="W94:W96"/>
    <mergeCell ref="N95:O95"/>
    <mergeCell ref="N96:O96"/>
    <mergeCell ref="W91:W93"/>
    <mergeCell ref="N92:O92"/>
    <mergeCell ref="N93:O93"/>
    <mergeCell ref="D94:D96"/>
    <mergeCell ref="E94:F96"/>
    <mergeCell ref="G94:H96"/>
    <mergeCell ref="I94:I96"/>
    <mergeCell ref="J94:J96"/>
    <mergeCell ref="K94:K96"/>
    <mergeCell ref="L94:L96"/>
    <mergeCell ref="K91:K93"/>
    <mergeCell ref="L91:L93"/>
    <mergeCell ref="M91:M93"/>
    <mergeCell ref="T91:T93"/>
    <mergeCell ref="U91:U93"/>
    <mergeCell ref="V91:V93"/>
    <mergeCell ref="U88:U90"/>
    <mergeCell ref="V88:V90"/>
    <mergeCell ref="W88:W90"/>
    <mergeCell ref="N89:O89"/>
    <mergeCell ref="N90:O90"/>
    <mergeCell ref="D91:D93"/>
    <mergeCell ref="E91:F93"/>
    <mergeCell ref="G91:H93"/>
    <mergeCell ref="I91:I93"/>
    <mergeCell ref="J91:J93"/>
    <mergeCell ref="I88:I90"/>
    <mergeCell ref="J88:J90"/>
    <mergeCell ref="K88:K90"/>
    <mergeCell ref="L88:L90"/>
    <mergeCell ref="M88:M90"/>
    <mergeCell ref="T88:T90"/>
    <mergeCell ref="A88:A112"/>
    <mergeCell ref="B88:B96"/>
    <mergeCell ref="C88:C96"/>
    <mergeCell ref="D88:D90"/>
    <mergeCell ref="E88:F90"/>
    <mergeCell ref="G88:H90"/>
    <mergeCell ref="B97:B99"/>
    <mergeCell ref="C97:C99"/>
    <mergeCell ref="D97:D99"/>
    <mergeCell ref="E97:F99"/>
    <mergeCell ref="L85:L87"/>
    <mergeCell ref="M85:M87"/>
    <mergeCell ref="T85:T87"/>
    <mergeCell ref="U85:U87"/>
    <mergeCell ref="V85:V87"/>
    <mergeCell ref="W85:W87"/>
    <mergeCell ref="N86:O86"/>
    <mergeCell ref="N87:O87"/>
    <mergeCell ref="D85:D87"/>
    <mergeCell ref="E85:F87"/>
    <mergeCell ref="G85:H87"/>
    <mergeCell ref="I85:I87"/>
    <mergeCell ref="J85:J87"/>
    <mergeCell ref="K85:K87"/>
    <mergeCell ref="L82:L84"/>
    <mergeCell ref="M82:M84"/>
    <mergeCell ref="T82:T84"/>
    <mergeCell ref="U82:U84"/>
    <mergeCell ref="V82:V84"/>
    <mergeCell ref="W82:W84"/>
    <mergeCell ref="N83:O83"/>
    <mergeCell ref="N84:O84"/>
    <mergeCell ref="V79:V81"/>
    <mergeCell ref="W79:W81"/>
    <mergeCell ref="N80:O80"/>
    <mergeCell ref="N81:O81"/>
    <mergeCell ref="D82:D84"/>
    <mergeCell ref="E82:F84"/>
    <mergeCell ref="G82:H84"/>
    <mergeCell ref="I82:I84"/>
    <mergeCell ref="J82:J84"/>
    <mergeCell ref="K82:K84"/>
    <mergeCell ref="J79:J81"/>
    <mergeCell ref="K79:K81"/>
    <mergeCell ref="L79:L81"/>
    <mergeCell ref="M79:M81"/>
    <mergeCell ref="T79:T81"/>
    <mergeCell ref="U79:U81"/>
    <mergeCell ref="V76:V78"/>
    <mergeCell ref="W76:W78"/>
    <mergeCell ref="N77:O77"/>
    <mergeCell ref="N78:O78"/>
    <mergeCell ref="B79:B87"/>
    <mergeCell ref="C79:C87"/>
    <mergeCell ref="D79:D81"/>
    <mergeCell ref="E79:F81"/>
    <mergeCell ref="G79:H81"/>
    <mergeCell ref="I79:I81"/>
    <mergeCell ref="J76:J78"/>
    <mergeCell ref="K76:K78"/>
    <mergeCell ref="L76:L78"/>
    <mergeCell ref="M76:M78"/>
    <mergeCell ref="T76:T78"/>
    <mergeCell ref="U76:U78"/>
    <mergeCell ref="V73:V75"/>
    <mergeCell ref="W73:W75"/>
    <mergeCell ref="N74:O74"/>
    <mergeCell ref="N75:O75"/>
    <mergeCell ref="B76:B78"/>
    <mergeCell ref="C76:C78"/>
    <mergeCell ref="D76:D78"/>
    <mergeCell ref="E76:F78"/>
    <mergeCell ref="G76:H78"/>
    <mergeCell ref="I76:I78"/>
    <mergeCell ref="J73:J75"/>
    <mergeCell ref="K73:K75"/>
    <mergeCell ref="L73:L75"/>
    <mergeCell ref="M73:M75"/>
    <mergeCell ref="T73:T75"/>
    <mergeCell ref="U73:U75"/>
    <mergeCell ref="V70:V72"/>
    <mergeCell ref="W70:W72"/>
    <mergeCell ref="N71:O71"/>
    <mergeCell ref="N72:O72"/>
    <mergeCell ref="B73:B75"/>
    <mergeCell ref="C73:C75"/>
    <mergeCell ref="D73:D75"/>
    <mergeCell ref="E73:F75"/>
    <mergeCell ref="G73:H75"/>
    <mergeCell ref="I73:I75"/>
    <mergeCell ref="J70:J72"/>
    <mergeCell ref="K70:K72"/>
    <mergeCell ref="L70:L72"/>
    <mergeCell ref="M70:M72"/>
    <mergeCell ref="T70:T72"/>
    <mergeCell ref="U70:U72"/>
    <mergeCell ref="B70:B72"/>
    <mergeCell ref="C70:C72"/>
    <mergeCell ref="D70:D72"/>
    <mergeCell ref="E70:F72"/>
    <mergeCell ref="G70:H72"/>
    <mergeCell ref="I70:I72"/>
    <mergeCell ref="M67:M69"/>
    <mergeCell ref="T67:T69"/>
    <mergeCell ref="U67:U69"/>
    <mergeCell ref="V67:V69"/>
    <mergeCell ref="W67:W69"/>
    <mergeCell ref="N68:O68"/>
    <mergeCell ref="N69:O69"/>
    <mergeCell ref="W64:W66"/>
    <mergeCell ref="N65:O65"/>
    <mergeCell ref="N66:O66"/>
    <mergeCell ref="D67:D69"/>
    <mergeCell ref="E67:F69"/>
    <mergeCell ref="G67:H69"/>
    <mergeCell ref="I67:I69"/>
    <mergeCell ref="J67:J69"/>
    <mergeCell ref="K67:K69"/>
    <mergeCell ref="L67:L69"/>
    <mergeCell ref="K64:K66"/>
    <mergeCell ref="L64:L66"/>
    <mergeCell ref="M64:M66"/>
    <mergeCell ref="T64:T66"/>
    <mergeCell ref="U64:U66"/>
    <mergeCell ref="V64:V66"/>
    <mergeCell ref="U61:U63"/>
    <mergeCell ref="V61:V63"/>
    <mergeCell ref="W61:W63"/>
    <mergeCell ref="N62:O62"/>
    <mergeCell ref="N63:O63"/>
    <mergeCell ref="D64:D66"/>
    <mergeCell ref="E64:F66"/>
    <mergeCell ref="G64:H66"/>
    <mergeCell ref="I64:I66"/>
    <mergeCell ref="J64:J66"/>
    <mergeCell ref="I61:I63"/>
    <mergeCell ref="J61:J63"/>
    <mergeCell ref="K61:K63"/>
    <mergeCell ref="L61:L63"/>
    <mergeCell ref="M61:M63"/>
    <mergeCell ref="T61:T63"/>
    <mergeCell ref="V58:V60"/>
    <mergeCell ref="W58:W60"/>
    <mergeCell ref="N59:O59"/>
    <mergeCell ref="N60:O60"/>
    <mergeCell ref="A61:A85"/>
    <mergeCell ref="B61:B69"/>
    <mergeCell ref="C61:C69"/>
    <mergeCell ref="D61:D63"/>
    <mergeCell ref="E61:F63"/>
    <mergeCell ref="G61:H63"/>
    <mergeCell ref="J58:J60"/>
    <mergeCell ref="K58:K60"/>
    <mergeCell ref="L58:L60"/>
    <mergeCell ref="M58:M60"/>
    <mergeCell ref="T58:T60"/>
    <mergeCell ref="U58:U60"/>
    <mergeCell ref="B58:B60"/>
    <mergeCell ref="C58:C60"/>
    <mergeCell ref="D58:D60"/>
    <mergeCell ref="E58:F60"/>
    <mergeCell ref="G58:H60"/>
    <mergeCell ref="I58:I60"/>
    <mergeCell ref="L55:L57"/>
    <mergeCell ref="M55:M57"/>
    <mergeCell ref="T55:T57"/>
    <mergeCell ref="U55:U57"/>
    <mergeCell ref="V55:V57"/>
    <mergeCell ref="W55:W57"/>
    <mergeCell ref="N56:O56"/>
    <mergeCell ref="N57:O57"/>
    <mergeCell ref="V52:V54"/>
    <mergeCell ref="W52:W54"/>
    <mergeCell ref="N53:O53"/>
    <mergeCell ref="N54:O54"/>
    <mergeCell ref="D55:D57"/>
    <mergeCell ref="E55:F57"/>
    <mergeCell ref="G55:H57"/>
    <mergeCell ref="I55:I57"/>
    <mergeCell ref="J55:J57"/>
    <mergeCell ref="K55:K57"/>
    <mergeCell ref="J52:J54"/>
    <mergeCell ref="K52:K54"/>
    <mergeCell ref="L52:L54"/>
    <mergeCell ref="M52:M54"/>
    <mergeCell ref="T52:T54"/>
    <mergeCell ref="U52:U54"/>
    <mergeCell ref="L49:L51"/>
    <mergeCell ref="M49:M51"/>
    <mergeCell ref="T49:T51"/>
    <mergeCell ref="U49:U51"/>
    <mergeCell ref="V49:V51"/>
    <mergeCell ref="W49:W51"/>
    <mergeCell ref="N50:O50"/>
    <mergeCell ref="N51:O51"/>
    <mergeCell ref="V46:V48"/>
    <mergeCell ref="W46:W48"/>
    <mergeCell ref="N47:O47"/>
    <mergeCell ref="N48:O48"/>
    <mergeCell ref="D49:D51"/>
    <mergeCell ref="E49:F51"/>
    <mergeCell ref="G49:H51"/>
    <mergeCell ref="I49:I51"/>
    <mergeCell ref="J49:J51"/>
    <mergeCell ref="K49:K51"/>
    <mergeCell ref="J46:J48"/>
    <mergeCell ref="K46:K48"/>
    <mergeCell ref="L46:L48"/>
    <mergeCell ref="M46:M48"/>
    <mergeCell ref="T46:T48"/>
    <mergeCell ref="U46:U48"/>
    <mergeCell ref="B46:B57"/>
    <mergeCell ref="C46:C57"/>
    <mergeCell ref="D46:D48"/>
    <mergeCell ref="E46:F48"/>
    <mergeCell ref="G46:H48"/>
    <mergeCell ref="I46:I48"/>
    <mergeCell ref="D52:D54"/>
    <mergeCell ref="E52:F54"/>
    <mergeCell ref="G52:H54"/>
    <mergeCell ref="I52:I54"/>
    <mergeCell ref="L43:L45"/>
    <mergeCell ref="M43:M45"/>
    <mergeCell ref="T43:T45"/>
    <mergeCell ref="U43:U45"/>
    <mergeCell ref="V43:V45"/>
    <mergeCell ref="W43:W45"/>
    <mergeCell ref="N44:O44"/>
    <mergeCell ref="N45:O45"/>
    <mergeCell ref="V40:V42"/>
    <mergeCell ref="W40:W42"/>
    <mergeCell ref="N41:O41"/>
    <mergeCell ref="N42:O42"/>
    <mergeCell ref="D43:D45"/>
    <mergeCell ref="E43:F45"/>
    <mergeCell ref="G43:H45"/>
    <mergeCell ref="I43:I45"/>
    <mergeCell ref="J43:J45"/>
    <mergeCell ref="K43:K45"/>
    <mergeCell ref="J40:J42"/>
    <mergeCell ref="K40:K42"/>
    <mergeCell ref="L40:L42"/>
    <mergeCell ref="M40:M42"/>
    <mergeCell ref="T40:T42"/>
    <mergeCell ref="U40:U42"/>
    <mergeCell ref="V37:V39"/>
    <mergeCell ref="W37:W39"/>
    <mergeCell ref="N38:O38"/>
    <mergeCell ref="N39:O39"/>
    <mergeCell ref="B40:B45"/>
    <mergeCell ref="C40:C45"/>
    <mergeCell ref="D40:D42"/>
    <mergeCell ref="E40:F42"/>
    <mergeCell ref="G40:H42"/>
    <mergeCell ref="I40:I42"/>
    <mergeCell ref="J37:J39"/>
    <mergeCell ref="K37:K39"/>
    <mergeCell ref="L37:L39"/>
    <mergeCell ref="M37:M39"/>
    <mergeCell ref="T37:T39"/>
    <mergeCell ref="U37:U39"/>
    <mergeCell ref="V34:V36"/>
    <mergeCell ref="W34:W36"/>
    <mergeCell ref="N35:O35"/>
    <mergeCell ref="N36:O36"/>
    <mergeCell ref="B37:B39"/>
    <mergeCell ref="C37:C39"/>
    <mergeCell ref="D37:D39"/>
    <mergeCell ref="E37:F39"/>
    <mergeCell ref="G37:H39"/>
    <mergeCell ref="I37:I39"/>
    <mergeCell ref="J34:J36"/>
    <mergeCell ref="K34:K36"/>
    <mergeCell ref="L34:L36"/>
    <mergeCell ref="M34:M36"/>
    <mergeCell ref="T34:T36"/>
    <mergeCell ref="U34:U36"/>
    <mergeCell ref="B34:B36"/>
    <mergeCell ref="C34:C36"/>
    <mergeCell ref="D34:D36"/>
    <mergeCell ref="E34:F36"/>
    <mergeCell ref="G34:H36"/>
    <mergeCell ref="I34:I36"/>
    <mergeCell ref="L31:L33"/>
    <mergeCell ref="M31:M33"/>
    <mergeCell ref="T31:T33"/>
    <mergeCell ref="U31:U33"/>
    <mergeCell ref="V31:V33"/>
    <mergeCell ref="W31:W33"/>
    <mergeCell ref="N32:O32"/>
    <mergeCell ref="N33:O33"/>
    <mergeCell ref="D31:D33"/>
    <mergeCell ref="E31:F33"/>
    <mergeCell ref="G31:H33"/>
    <mergeCell ref="I31:I33"/>
    <mergeCell ref="J31:J33"/>
    <mergeCell ref="K31:K33"/>
    <mergeCell ref="L28:L30"/>
    <mergeCell ref="M28:M30"/>
    <mergeCell ref="T28:T30"/>
    <mergeCell ref="U28:U30"/>
    <mergeCell ref="V28:V30"/>
    <mergeCell ref="W28:W30"/>
    <mergeCell ref="N29:O29"/>
    <mergeCell ref="N30:O30"/>
    <mergeCell ref="D28:D30"/>
    <mergeCell ref="E28:F30"/>
    <mergeCell ref="G28:H30"/>
    <mergeCell ref="I28:I30"/>
    <mergeCell ref="J28:J30"/>
    <mergeCell ref="K28:K30"/>
    <mergeCell ref="T25:T27"/>
    <mergeCell ref="U25:U27"/>
    <mergeCell ref="V25:V27"/>
    <mergeCell ref="W25:W27"/>
    <mergeCell ref="N26:O26"/>
    <mergeCell ref="N27:O27"/>
    <mergeCell ref="G25:H27"/>
    <mergeCell ref="I25:I27"/>
    <mergeCell ref="J25:J27"/>
    <mergeCell ref="K25:K27"/>
    <mergeCell ref="L25:L27"/>
    <mergeCell ref="M25:M27"/>
    <mergeCell ref="U22:U24"/>
    <mergeCell ref="V22:V24"/>
    <mergeCell ref="W22:W24"/>
    <mergeCell ref="N23:O23"/>
    <mergeCell ref="N24:O24"/>
    <mergeCell ref="A25:A58"/>
    <mergeCell ref="B25:B33"/>
    <mergeCell ref="C25:C33"/>
    <mergeCell ref="D25:D27"/>
    <mergeCell ref="E25:F27"/>
    <mergeCell ref="I22:I24"/>
    <mergeCell ref="J22:J24"/>
    <mergeCell ref="K22:K24"/>
    <mergeCell ref="L22:L24"/>
    <mergeCell ref="M22:M24"/>
    <mergeCell ref="T22:T24"/>
    <mergeCell ref="K19:K21"/>
    <mergeCell ref="L19:L21"/>
    <mergeCell ref="M19:M21"/>
    <mergeCell ref="N20:O20"/>
    <mergeCell ref="N21:O21"/>
    <mergeCell ref="B22:B24"/>
    <mergeCell ref="C22:C24"/>
    <mergeCell ref="D22:D24"/>
    <mergeCell ref="E22:F24"/>
    <mergeCell ref="G22:H24"/>
    <mergeCell ref="K16:K18"/>
    <mergeCell ref="L16:L18"/>
    <mergeCell ref="M16:M18"/>
    <mergeCell ref="N17:O17"/>
    <mergeCell ref="N18:O18"/>
    <mergeCell ref="D19:D21"/>
    <mergeCell ref="E19:F21"/>
    <mergeCell ref="G19:H21"/>
    <mergeCell ref="I19:I21"/>
    <mergeCell ref="J19:J21"/>
    <mergeCell ref="AI14:AK15"/>
    <mergeCell ref="AM14:AO15"/>
    <mergeCell ref="BD14:BG14"/>
    <mergeCell ref="B16:B21"/>
    <mergeCell ref="C16:C21"/>
    <mergeCell ref="D16:D18"/>
    <mergeCell ref="E16:F18"/>
    <mergeCell ref="G16:H18"/>
    <mergeCell ref="I16:I18"/>
    <mergeCell ref="J16:J18"/>
    <mergeCell ref="R14:R15"/>
    <mergeCell ref="S14:S15"/>
    <mergeCell ref="T14:T15"/>
    <mergeCell ref="U14:U15"/>
    <mergeCell ref="AA14:AC15"/>
    <mergeCell ref="AE14:AG15"/>
    <mergeCell ref="I13:I15"/>
    <mergeCell ref="J13:J15"/>
    <mergeCell ref="K13:K15"/>
    <mergeCell ref="L13:L15"/>
    <mergeCell ref="M13:M15"/>
    <mergeCell ref="T13:U13"/>
    <mergeCell ref="N14:N15"/>
    <mergeCell ref="O14:O15"/>
    <mergeCell ref="P14:P15"/>
    <mergeCell ref="Q14:Q15"/>
    <mergeCell ref="B12:M12"/>
    <mergeCell ref="N12:O13"/>
    <mergeCell ref="P12:S13"/>
    <mergeCell ref="T12:U12"/>
    <mergeCell ref="V12:W12"/>
    <mergeCell ref="B13:B15"/>
    <mergeCell ref="C13:C15"/>
    <mergeCell ref="D13:D15"/>
    <mergeCell ref="E13:F15"/>
    <mergeCell ref="G13:H15"/>
    <mergeCell ref="B10:M10"/>
    <mergeCell ref="N10:W10"/>
    <mergeCell ref="C11:D11"/>
    <mergeCell ref="F11:G11"/>
    <mergeCell ref="I11:M11"/>
    <mergeCell ref="N11:O11"/>
    <mergeCell ref="P11:R11"/>
    <mergeCell ref="T11:W11"/>
    <mergeCell ref="F8:I8"/>
    <mergeCell ref="K8:T8"/>
    <mergeCell ref="C9:E9"/>
    <mergeCell ref="F9:I9"/>
    <mergeCell ref="K9:T9"/>
    <mergeCell ref="U9:W9"/>
    <mergeCell ref="B5:W5"/>
    <mergeCell ref="B6:E6"/>
    <mergeCell ref="F6:I6"/>
    <mergeCell ref="J6:T6"/>
    <mergeCell ref="U6:W6"/>
    <mergeCell ref="C7:E7"/>
    <mergeCell ref="F7:I7"/>
    <mergeCell ref="K7:T7"/>
    <mergeCell ref="U7:W8"/>
    <mergeCell ref="C8:E8"/>
    <mergeCell ref="B3:W3"/>
    <mergeCell ref="C4:D4"/>
    <mergeCell ref="F4:G4"/>
    <mergeCell ref="I4:O4"/>
    <mergeCell ref="P4:S4"/>
    <mergeCell ref="T4:W4"/>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F76"/>
  <sheetViews>
    <sheetView workbookViewId="0">
      <selection activeCell="B2" sqref="B2"/>
    </sheetView>
  </sheetViews>
  <sheetFormatPr baseColWidth="10" defaultRowHeight="15" x14ac:dyDescent="0.25"/>
  <cols>
    <col min="2" max="2" width="12" customWidth="1"/>
    <col min="3" max="3" width="18.85546875" customWidth="1"/>
    <col min="4" max="4" width="19.42578125" customWidth="1"/>
    <col min="5" max="5" width="8.85546875" customWidth="1"/>
    <col min="9" max="9" width="9" customWidth="1"/>
    <col min="10" max="10" width="8.28515625" bestFit="1" customWidth="1"/>
    <col min="11" max="11" width="9.5703125" bestFit="1" customWidth="1"/>
    <col min="12" max="13" width="9.85546875" customWidth="1"/>
    <col min="14" max="14" width="5.7109375" bestFit="1" customWidth="1"/>
    <col min="15" max="15" width="5.28515625" customWidth="1"/>
    <col min="16" max="19" width="8.5703125" customWidth="1"/>
    <col min="20" max="21" width="7.28515625" customWidth="1"/>
    <col min="22" max="22" width="6.7109375" customWidth="1"/>
    <col min="23" max="23" width="8.28515625" customWidth="1"/>
    <col min="24" max="24" width="11.42578125" hidden="1" customWidth="1"/>
    <col min="25" max="25" width="6.140625" hidden="1" customWidth="1"/>
    <col min="26" max="26" width="8.28515625" hidden="1" customWidth="1"/>
    <col min="27" max="27" width="7.85546875" hidden="1" customWidth="1"/>
    <col min="28" max="28" width="9.7109375" hidden="1" customWidth="1"/>
    <col min="29" max="29" width="8.85546875" hidden="1" customWidth="1"/>
    <col min="30" max="30" width="10.140625" hidden="1" customWidth="1"/>
    <col min="31" max="31" width="7.28515625" hidden="1" customWidth="1"/>
    <col min="32" max="32" width="7.85546875" hidden="1" customWidth="1"/>
    <col min="33" max="33" width="9.7109375" hidden="1" customWidth="1"/>
    <col min="34" max="34" width="8.7109375" hidden="1" customWidth="1"/>
    <col min="35" max="35" width="10" hidden="1" customWidth="1"/>
    <col min="36" max="36" width="8.42578125" hidden="1" customWidth="1"/>
    <col min="37" max="37" width="6.42578125" hidden="1" customWidth="1"/>
    <col min="38" max="38" width="8.7109375" hidden="1" customWidth="1"/>
    <col min="39" max="39" width="9.140625" hidden="1" customWidth="1"/>
    <col min="40" max="40" width="9.85546875" hidden="1" customWidth="1"/>
    <col min="41" max="41" width="6" hidden="1" customWidth="1"/>
    <col min="42" max="42" width="6.42578125" hidden="1" customWidth="1"/>
    <col min="43" max="43" width="8" hidden="1" customWidth="1"/>
    <col min="44" max="55" width="11.42578125" hidden="1" customWidth="1"/>
    <col min="56" max="59" width="11.42578125" customWidth="1"/>
  </cols>
  <sheetData>
    <row r="1" spans="2:47" x14ac:dyDescent="0.25">
      <c r="B1">
        <v>1</v>
      </c>
      <c r="C1">
        <v>2</v>
      </c>
      <c r="D1">
        <v>3</v>
      </c>
      <c r="E1">
        <v>4</v>
      </c>
      <c r="F1">
        <v>5</v>
      </c>
      <c r="G1">
        <v>6</v>
      </c>
      <c r="H1">
        <v>7</v>
      </c>
      <c r="I1">
        <v>8</v>
      </c>
      <c r="J1">
        <v>9</v>
      </c>
      <c r="K1">
        <v>10</v>
      </c>
      <c r="N1">
        <v>11</v>
      </c>
      <c r="P1">
        <v>12</v>
      </c>
      <c r="Q1">
        <v>13</v>
      </c>
      <c r="R1">
        <v>14</v>
      </c>
      <c r="S1">
        <v>15</v>
      </c>
      <c r="T1">
        <v>16</v>
      </c>
      <c r="U1">
        <v>17</v>
      </c>
      <c r="W1">
        <v>18</v>
      </c>
    </row>
    <row r="2" spans="2:47" ht="31.5" customHeight="1" x14ac:dyDescent="0.3">
      <c r="G2" s="752" t="s">
        <v>462</v>
      </c>
    </row>
    <row r="3" spans="2:47" ht="15.75" thickBot="1" x14ac:dyDescent="0.3">
      <c r="B3" s="753" t="s">
        <v>463</v>
      </c>
      <c r="C3" s="753"/>
      <c r="D3" s="753"/>
      <c r="E3" s="753"/>
      <c r="F3" s="753"/>
      <c r="G3" s="753"/>
      <c r="H3" s="753"/>
      <c r="I3" s="753"/>
      <c r="J3" s="753"/>
      <c r="K3" s="753"/>
      <c r="L3" s="753"/>
      <c r="M3" s="753"/>
      <c r="N3" s="753"/>
      <c r="O3" s="753"/>
      <c r="P3" s="753"/>
      <c r="Q3" s="753"/>
      <c r="R3" s="753"/>
      <c r="S3" s="753"/>
      <c r="T3" s="753"/>
      <c r="U3" s="753"/>
      <c r="V3" s="753"/>
      <c r="W3" s="753"/>
    </row>
    <row r="4" spans="2:47" ht="42" customHeight="1" thickBot="1" x14ac:dyDescent="0.3">
      <c r="B4" s="91" t="s">
        <v>101</v>
      </c>
      <c r="C4" s="92" t="s">
        <v>102</v>
      </c>
      <c r="D4" s="93"/>
      <c r="E4" s="91" t="s">
        <v>103</v>
      </c>
      <c r="F4" s="92" t="s">
        <v>104</v>
      </c>
      <c r="G4" s="93"/>
      <c r="H4" s="91" t="s">
        <v>105</v>
      </c>
      <c r="I4" s="94" t="s">
        <v>106</v>
      </c>
      <c r="J4" s="95"/>
      <c r="K4" s="95"/>
      <c r="L4" s="95"/>
      <c r="M4" s="95"/>
      <c r="N4" s="95"/>
      <c r="O4" s="96"/>
      <c r="P4" s="97" t="s">
        <v>107</v>
      </c>
      <c r="Q4" s="97"/>
      <c r="R4" s="97"/>
      <c r="S4" s="97"/>
      <c r="T4" s="98" t="s">
        <v>464</v>
      </c>
      <c r="U4" s="99"/>
      <c r="V4" s="99"/>
      <c r="W4" s="100"/>
    </row>
    <row r="5" spans="2:47" ht="15.75" thickBot="1" x14ac:dyDescent="0.3">
      <c r="B5" s="101" t="s">
        <v>109</v>
      </c>
      <c r="C5" s="101"/>
      <c r="D5" s="101"/>
      <c r="E5" s="101"/>
      <c r="F5" s="101"/>
      <c r="G5" s="101"/>
      <c r="H5" s="101"/>
      <c r="I5" s="101"/>
      <c r="J5" s="101"/>
      <c r="K5" s="101"/>
      <c r="L5" s="101"/>
      <c r="M5" s="101"/>
      <c r="N5" s="101"/>
      <c r="O5" s="101"/>
      <c r="P5" s="101"/>
      <c r="Q5" s="101"/>
      <c r="R5" s="101"/>
      <c r="S5" s="101"/>
      <c r="T5" s="101"/>
      <c r="U5" s="101"/>
      <c r="V5" s="101"/>
      <c r="W5" s="101"/>
    </row>
    <row r="6" spans="2:47" ht="15.75" thickBot="1" x14ac:dyDescent="0.3">
      <c r="B6" s="102" t="s">
        <v>110</v>
      </c>
      <c r="C6" s="102"/>
      <c r="D6" s="102"/>
      <c r="E6" s="102"/>
      <c r="F6" s="103" t="s">
        <v>111</v>
      </c>
      <c r="G6" s="103"/>
      <c r="H6" s="103"/>
      <c r="I6" s="103"/>
      <c r="J6" s="104" t="s">
        <v>112</v>
      </c>
      <c r="K6" s="105"/>
      <c r="L6" s="105"/>
      <c r="M6" s="105"/>
      <c r="N6" s="105"/>
      <c r="O6" s="105"/>
      <c r="P6" s="105"/>
      <c r="Q6" s="105"/>
      <c r="R6" s="105"/>
      <c r="S6" s="105"/>
      <c r="T6" s="106"/>
      <c r="U6" s="104" t="s">
        <v>113</v>
      </c>
      <c r="V6" s="105"/>
      <c r="W6" s="106"/>
    </row>
    <row r="7" spans="2:47" ht="18" customHeight="1" thickBot="1" x14ac:dyDescent="0.3">
      <c r="B7" s="107" t="s">
        <v>114</v>
      </c>
      <c r="C7" s="108" t="s">
        <v>115</v>
      </c>
      <c r="D7" s="109"/>
      <c r="E7" s="110"/>
      <c r="F7" s="94" t="s">
        <v>116</v>
      </c>
      <c r="G7" s="95"/>
      <c r="H7" s="95"/>
      <c r="I7" s="96"/>
      <c r="J7" s="111" t="s">
        <v>5</v>
      </c>
      <c r="K7" s="94" t="s">
        <v>465</v>
      </c>
      <c r="L7" s="95"/>
      <c r="M7" s="95"/>
      <c r="N7" s="95"/>
      <c r="O7" s="95"/>
      <c r="P7" s="95"/>
      <c r="Q7" s="95"/>
      <c r="R7" s="95"/>
      <c r="S7" s="95"/>
      <c r="T7" s="96"/>
      <c r="U7" s="112" t="s">
        <v>118</v>
      </c>
      <c r="V7" s="113"/>
      <c r="W7" s="114"/>
    </row>
    <row r="8" spans="2:47" ht="25.5" customHeight="1" thickBot="1" x14ac:dyDescent="0.3">
      <c r="B8" s="107" t="s">
        <v>119</v>
      </c>
      <c r="C8" s="92" t="s">
        <v>120</v>
      </c>
      <c r="D8" s="115"/>
      <c r="E8" s="93"/>
      <c r="F8" s="94" t="s">
        <v>121</v>
      </c>
      <c r="G8" s="95"/>
      <c r="H8" s="95"/>
      <c r="I8" s="96"/>
      <c r="J8" s="111" t="s">
        <v>6</v>
      </c>
      <c r="K8" s="92" t="s">
        <v>466</v>
      </c>
      <c r="L8" s="115"/>
      <c r="M8" s="115"/>
      <c r="N8" s="115"/>
      <c r="O8" s="115"/>
      <c r="P8" s="115"/>
      <c r="Q8" s="115"/>
      <c r="R8" s="115"/>
      <c r="S8" s="115"/>
      <c r="T8" s="93"/>
      <c r="U8" s="116"/>
      <c r="V8" s="117"/>
      <c r="W8" s="118"/>
    </row>
    <row r="9" spans="2:47" ht="50.25" customHeight="1" thickBot="1" x14ac:dyDescent="0.3">
      <c r="B9" s="111" t="s">
        <v>6</v>
      </c>
      <c r="C9" s="92" t="s">
        <v>123</v>
      </c>
      <c r="D9" s="115"/>
      <c r="E9" s="93"/>
      <c r="F9" s="92" t="s">
        <v>124</v>
      </c>
      <c r="G9" s="115"/>
      <c r="H9" s="115"/>
      <c r="I9" s="93"/>
      <c r="J9" s="111" t="s">
        <v>125</v>
      </c>
      <c r="K9" s="108" t="s">
        <v>467</v>
      </c>
      <c r="L9" s="109"/>
      <c r="M9" s="109"/>
      <c r="N9" s="109"/>
      <c r="O9" s="109"/>
      <c r="P9" s="109"/>
      <c r="Q9" s="109"/>
      <c r="R9" s="109"/>
      <c r="S9" s="109"/>
      <c r="T9" s="110"/>
      <c r="U9" s="119" t="s">
        <v>127</v>
      </c>
      <c r="V9" s="120"/>
      <c r="W9" s="121"/>
    </row>
    <row r="10" spans="2:47" ht="15.75" thickBot="1" x14ac:dyDescent="0.3">
      <c r="B10" s="104" t="s">
        <v>130</v>
      </c>
      <c r="C10" s="105"/>
      <c r="D10" s="105"/>
      <c r="E10" s="105"/>
      <c r="F10" s="105"/>
      <c r="G10" s="105"/>
      <c r="H10" s="105"/>
      <c r="I10" s="105"/>
      <c r="J10" s="105"/>
      <c r="K10" s="105"/>
      <c r="L10" s="105"/>
      <c r="M10" s="106"/>
      <c r="N10" s="104" t="s">
        <v>131</v>
      </c>
      <c r="O10" s="105"/>
      <c r="P10" s="105"/>
      <c r="Q10" s="105"/>
      <c r="R10" s="105"/>
      <c r="S10" s="105"/>
      <c r="T10" s="105"/>
      <c r="U10" s="105"/>
      <c r="V10" s="105"/>
      <c r="W10" s="106"/>
    </row>
    <row r="11" spans="2:47" ht="15.75" thickBot="1" x14ac:dyDescent="0.3">
      <c r="B11" s="125" t="s">
        <v>132</v>
      </c>
      <c r="C11" s="126" t="s">
        <v>133</v>
      </c>
      <c r="D11" s="127"/>
      <c r="E11" s="125" t="s">
        <v>134</v>
      </c>
      <c r="F11" s="126" t="s">
        <v>135</v>
      </c>
      <c r="G11" s="127"/>
      <c r="H11" s="125" t="s">
        <v>136</v>
      </c>
      <c r="I11" s="128" t="s">
        <v>137</v>
      </c>
      <c r="J11" s="129"/>
      <c r="K11" s="129"/>
      <c r="L11" s="129"/>
      <c r="M11" s="130"/>
      <c r="N11" s="131" t="s">
        <v>138</v>
      </c>
      <c r="O11" s="132"/>
      <c r="P11" s="126" t="s">
        <v>139</v>
      </c>
      <c r="Q11" s="133"/>
      <c r="R11" s="127"/>
      <c r="S11" s="125" t="s">
        <v>140</v>
      </c>
      <c r="T11" s="126" t="s">
        <v>141</v>
      </c>
      <c r="U11" s="133"/>
      <c r="V11" s="133"/>
      <c r="W11" s="127"/>
      <c r="AA11" s="61" t="s">
        <v>468</v>
      </c>
      <c r="AB11" s="61"/>
      <c r="AC11" s="61"/>
      <c r="AD11" s="61"/>
      <c r="AF11" s="61" t="s">
        <v>469</v>
      </c>
      <c r="AG11" s="61"/>
      <c r="AH11" s="61"/>
      <c r="AI11" s="61"/>
      <c r="AK11" s="61" t="s">
        <v>470</v>
      </c>
      <c r="AL11" s="61"/>
      <c r="AM11" s="61"/>
      <c r="AN11" s="61"/>
      <c r="AO11" s="41"/>
      <c r="AP11" s="61" t="s">
        <v>471</v>
      </c>
      <c r="AQ11" s="61"/>
      <c r="AR11" s="61"/>
      <c r="AS11" s="61"/>
      <c r="AT11" s="41"/>
      <c r="AU11" t="s">
        <v>472</v>
      </c>
    </row>
    <row r="12" spans="2:47" ht="15.75" thickBot="1" x14ac:dyDescent="0.3">
      <c r="B12" s="134" t="s">
        <v>142</v>
      </c>
      <c r="C12" s="135"/>
      <c r="D12" s="135"/>
      <c r="E12" s="135"/>
      <c r="F12" s="135"/>
      <c r="G12" s="135"/>
      <c r="H12" s="135"/>
      <c r="I12" s="135"/>
      <c r="J12" s="135"/>
      <c r="K12" s="135"/>
      <c r="L12" s="135"/>
      <c r="M12" s="136"/>
      <c r="N12" s="137" t="s">
        <v>143</v>
      </c>
      <c r="O12" s="138"/>
      <c r="P12" s="139" t="s">
        <v>144</v>
      </c>
      <c r="Q12" s="140"/>
      <c r="R12" s="140"/>
      <c r="S12" s="140"/>
      <c r="T12" s="103" t="s">
        <v>145</v>
      </c>
      <c r="U12" s="103"/>
      <c r="V12" s="104" t="s">
        <v>146</v>
      </c>
      <c r="W12" s="106"/>
      <c r="Y12" s="16" t="s">
        <v>147</v>
      </c>
      <c r="Z12" s="16" t="s">
        <v>148</v>
      </c>
    </row>
    <row r="13" spans="2:47" ht="18.75" customHeight="1" thickBot="1" x14ac:dyDescent="0.3">
      <c r="B13" s="141" t="s">
        <v>3</v>
      </c>
      <c r="C13" s="141" t="s">
        <v>6</v>
      </c>
      <c r="D13" s="141" t="s">
        <v>149</v>
      </c>
      <c r="E13" s="142" t="s">
        <v>150</v>
      </c>
      <c r="F13" s="143"/>
      <c r="G13" s="142" t="s">
        <v>151</v>
      </c>
      <c r="H13" s="143"/>
      <c r="I13" s="141" t="s">
        <v>152</v>
      </c>
      <c r="J13" s="141" t="s">
        <v>153</v>
      </c>
      <c r="K13" s="141" t="s">
        <v>9</v>
      </c>
      <c r="L13" s="141" t="s">
        <v>11</v>
      </c>
      <c r="M13" s="141" t="s">
        <v>154</v>
      </c>
      <c r="N13" s="144"/>
      <c r="O13" s="145"/>
      <c r="P13" s="146"/>
      <c r="Q13" s="147"/>
      <c r="R13" s="147"/>
      <c r="S13" s="147"/>
      <c r="T13" s="103" t="s">
        <v>473</v>
      </c>
      <c r="U13" s="104"/>
      <c r="V13" s="150" t="s">
        <v>35</v>
      </c>
      <c r="W13" s="151" t="s">
        <v>156</v>
      </c>
    </row>
    <row r="14" spans="2:47" ht="18.75" customHeight="1" x14ac:dyDescent="0.25">
      <c r="B14" s="152"/>
      <c r="C14" s="152"/>
      <c r="D14" s="152"/>
      <c r="E14" s="153"/>
      <c r="F14" s="154"/>
      <c r="G14" s="153"/>
      <c r="H14" s="154"/>
      <c r="I14" s="152"/>
      <c r="J14" s="152"/>
      <c r="K14" s="152"/>
      <c r="L14" s="152"/>
      <c r="M14" s="152"/>
      <c r="N14" s="155" t="s">
        <v>157</v>
      </c>
      <c r="O14" s="155" t="s">
        <v>158</v>
      </c>
      <c r="P14" s="155" t="s">
        <v>159</v>
      </c>
      <c r="Q14" s="155" t="s">
        <v>160</v>
      </c>
      <c r="R14" s="155" t="s">
        <v>161</v>
      </c>
      <c r="S14" s="155" t="s">
        <v>162</v>
      </c>
      <c r="T14" s="155" t="s">
        <v>163</v>
      </c>
      <c r="U14" s="158" t="s">
        <v>27</v>
      </c>
      <c r="V14" s="159" t="s">
        <v>36</v>
      </c>
      <c r="W14" s="160" t="s">
        <v>474</v>
      </c>
    </row>
    <row r="15" spans="2:47" ht="15.75" thickBot="1" x14ac:dyDescent="0.3">
      <c r="B15" s="165"/>
      <c r="C15" s="165"/>
      <c r="D15" s="165"/>
      <c r="E15" s="166"/>
      <c r="F15" s="167"/>
      <c r="G15" s="166"/>
      <c r="H15" s="167"/>
      <c r="I15" s="165"/>
      <c r="J15" s="165"/>
      <c r="K15" s="165"/>
      <c r="L15" s="165"/>
      <c r="M15" s="165"/>
      <c r="N15" s="168"/>
      <c r="O15" s="168"/>
      <c r="P15" s="168"/>
      <c r="Q15" s="168"/>
      <c r="R15" s="168"/>
      <c r="S15" s="168"/>
      <c r="T15" s="168"/>
      <c r="U15" s="171"/>
      <c r="V15" s="172" t="s">
        <v>37</v>
      </c>
      <c r="W15" s="173" t="s">
        <v>475</v>
      </c>
    </row>
    <row r="16" spans="2:47" ht="24.95" customHeight="1" thickBot="1" x14ac:dyDescent="0.3">
      <c r="B16" s="174" t="s">
        <v>180</v>
      </c>
      <c r="C16" s="175" t="s">
        <v>181</v>
      </c>
      <c r="D16" s="175" t="s">
        <v>182</v>
      </c>
      <c r="E16" s="176" t="s">
        <v>183</v>
      </c>
      <c r="F16" s="177"/>
      <c r="G16" s="142" t="s">
        <v>184</v>
      </c>
      <c r="H16" s="143"/>
      <c r="I16" s="155" t="s">
        <v>185</v>
      </c>
      <c r="J16" s="155" t="s">
        <v>186</v>
      </c>
      <c r="K16" s="155" t="s">
        <v>10</v>
      </c>
      <c r="L16" s="155" t="s">
        <v>12</v>
      </c>
      <c r="M16" s="155" t="s">
        <v>19</v>
      </c>
      <c r="N16" s="754">
        <v>2021</v>
      </c>
      <c r="O16" s="178">
        <v>3.2</v>
      </c>
      <c r="P16" s="193">
        <v>3.5</v>
      </c>
      <c r="Q16" s="178">
        <f>+AI16</f>
        <v>0</v>
      </c>
      <c r="R16" s="178">
        <f>+AN16</f>
        <v>0</v>
      </c>
      <c r="S16" s="178">
        <f>+AT16</f>
        <v>0</v>
      </c>
      <c r="T16" s="174">
        <f>+AA16</f>
        <v>64</v>
      </c>
      <c r="U16" s="755">
        <f>+P18</f>
        <v>3.2462262619704596</v>
      </c>
      <c r="V16" s="756" t="s">
        <v>35</v>
      </c>
      <c r="W16" s="207">
        <f>+U16/P16-1</f>
        <v>-7.2506782294154415E-2</v>
      </c>
      <c r="Y16">
        <v>2</v>
      </c>
      <c r="Z16">
        <v>17</v>
      </c>
      <c r="AA16">
        <v>64</v>
      </c>
      <c r="AB16">
        <f>1971520/100000</f>
        <v>19.715199999999999</v>
      </c>
      <c r="AD16" s="184">
        <f>+AA16/AB16</f>
        <v>3.2462262619704596</v>
      </c>
      <c r="AF16" s="184"/>
      <c r="AG16" s="184">
        <f>1971520/100000</f>
        <v>19.715199999999999</v>
      </c>
      <c r="AI16" s="184">
        <f>+AF16/AG16</f>
        <v>0</v>
      </c>
      <c r="AK16" s="184"/>
      <c r="AL16" s="184">
        <f>1971520/100000</f>
        <v>19.715199999999999</v>
      </c>
      <c r="AN16" s="184">
        <f>+AK16/AL16</f>
        <v>0</v>
      </c>
      <c r="AQ16" s="184"/>
      <c r="AR16" s="184">
        <f>1971520/100000</f>
        <v>19.715199999999999</v>
      </c>
      <c r="AT16" s="184">
        <f>+AQ16/AR16</f>
        <v>0</v>
      </c>
    </row>
    <row r="17" spans="2:49" ht="24.95" customHeight="1" thickBot="1" x14ac:dyDescent="0.3">
      <c r="B17" s="187"/>
      <c r="C17" s="188"/>
      <c r="D17" s="188"/>
      <c r="E17" s="189"/>
      <c r="F17" s="190"/>
      <c r="G17" s="153"/>
      <c r="H17" s="154"/>
      <c r="I17" s="191"/>
      <c r="J17" s="191"/>
      <c r="K17" s="191"/>
      <c r="L17" s="191"/>
      <c r="M17" s="191"/>
      <c r="N17" s="757" t="s">
        <v>187</v>
      </c>
      <c r="O17" s="758"/>
      <c r="P17" s="216">
        <v>64</v>
      </c>
      <c r="Q17" s="178"/>
      <c r="R17" s="178"/>
      <c r="S17" s="178"/>
      <c r="T17" s="187"/>
      <c r="U17" s="759"/>
      <c r="V17" s="760"/>
      <c r="W17" s="220"/>
      <c r="AD17" s="184"/>
      <c r="AF17" s="184"/>
      <c r="AG17" s="184"/>
      <c r="AI17" s="184"/>
      <c r="AK17" s="184"/>
      <c r="AL17" s="184"/>
      <c r="AN17" s="184"/>
      <c r="AQ17" s="184"/>
      <c r="AR17" s="184"/>
      <c r="AT17" s="184"/>
    </row>
    <row r="18" spans="2:49" ht="24.95" customHeight="1" thickBot="1" x14ac:dyDescent="0.3">
      <c r="B18" s="187"/>
      <c r="C18" s="188"/>
      <c r="D18" s="188"/>
      <c r="E18" s="108"/>
      <c r="F18" s="110"/>
      <c r="G18" s="166"/>
      <c r="H18" s="167"/>
      <c r="I18" s="168"/>
      <c r="J18" s="168"/>
      <c r="K18" s="168"/>
      <c r="L18" s="168"/>
      <c r="M18" s="168"/>
      <c r="N18" s="757" t="s">
        <v>188</v>
      </c>
      <c r="O18" s="758"/>
      <c r="P18" s="193">
        <f>+AD16</f>
        <v>3.2462262619704596</v>
      </c>
      <c r="Q18" s="178"/>
      <c r="R18" s="178"/>
      <c r="S18" s="178"/>
      <c r="T18" s="200"/>
      <c r="U18" s="761"/>
      <c r="V18" s="762"/>
      <c r="W18" s="227"/>
      <c r="AD18" s="184"/>
      <c r="AF18" s="184"/>
      <c r="AG18" s="184"/>
      <c r="AI18" s="184"/>
      <c r="AK18" s="184"/>
      <c r="AL18" s="184"/>
      <c r="AN18" s="184"/>
      <c r="AQ18" s="184"/>
      <c r="AR18" s="184"/>
      <c r="AT18" s="184"/>
    </row>
    <row r="19" spans="2:49" ht="24.95" customHeight="1" thickBot="1" x14ac:dyDescent="0.3">
      <c r="B19" s="200"/>
      <c r="C19" s="188"/>
      <c r="D19" s="188" t="s">
        <v>476</v>
      </c>
      <c r="E19" s="176" t="s">
        <v>477</v>
      </c>
      <c r="F19" s="177"/>
      <c r="G19" s="142" t="s">
        <v>478</v>
      </c>
      <c r="H19" s="143"/>
      <c r="I19" s="155" t="s">
        <v>185</v>
      </c>
      <c r="J19" s="155" t="s">
        <v>192</v>
      </c>
      <c r="K19" s="155" t="s">
        <v>10</v>
      </c>
      <c r="L19" s="155" t="s">
        <v>12</v>
      </c>
      <c r="M19" s="155" t="s">
        <v>19</v>
      </c>
      <c r="N19" s="111">
        <v>2021</v>
      </c>
      <c r="O19" s="178">
        <v>0.25</v>
      </c>
      <c r="P19" s="193">
        <v>0.25</v>
      </c>
      <c r="Q19" s="193">
        <v>0.25</v>
      </c>
      <c r="R19" s="193">
        <v>0.25</v>
      </c>
      <c r="S19" s="193">
        <v>0.25</v>
      </c>
      <c r="T19" s="174">
        <f>+AA19</f>
        <v>5</v>
      </c>
      <c r="U19" s="755">
        <f>+P21</f>
        <v>0.25361142671644216</v>
      </c>
      <c r="V19" s="756" t="s">
        <v>35</v>
      </c>
      <c r="W19" s="207">
        <f>+U19/P19-1</f>
        <v>1.4445706865768626E-2</v>
      </c>
      <c r="AA19" s="184">
        <v>5</v>
      </c>
      <c r="AB19" s="184">
        <f>1971520/100000</f>
        <v>19.715199999999999</v>
      </c>
      <c r="AC19" s="184"/>
      <c r="AD19" s="184">
        <f>+AA19/AB19</f>
        <v>0.25361142671644216</v>
      </c>
      <c r="AE19" s="184"/>
      <c r="AF19" s="184"/>
      <c r="AG19" s="184">
        <f>1971520/100000</f>
        <v>19.715199999999999</v>
      </c>
      <c r="AH19" s="184"/>
      <c r="AI19" s="184">
        <f>+AF19/AG19</f>
        <v>0</v>
      </c>
      <c r="AJ19" s="184"/>
      <c r="AK19" s="184"/>
      <c r="AL19" s="184">
        <f>1971520/100000</f>
        <v>19.715199999999999</v>
      </c>
      <c r="AM19" s="184"/>
      <c r="AN19" s="184">
        <f>+AK19/AL19</f>
        <v>0</v>
      </c>
      <c r="AO19" s="184"/>
      <c r="AP19" s="184"/>
      <c r="AQ19" s="184"/>
      <c r="AR19" s="184">
        <f>1971520/100000</f>
        <v>19.715199999999999</v>
      </c>
      <c r="AS19" s="184"/>
      <c r="AT19" s="184">
        <f>+AQ19/AR19</f>
        <v>0</v>
      </c>
      <c r="AU19" s="184"/>
      <c r="AV19" s="184"/>
      <c r="AW19" s="184"/>
    </row>
    <row r="20" spans="2:49" ht="24.95" customHeight="1" thickBot="1" x14ac:dyDescent="0.3">
      <c r="B20" s="751"/>
      <c r="C20" s="188"/>
      <c r="D20" s="188"/>
      <c r="E20" s="189"/>
      <c r="F20" s="190"/>
      <c r="G20" s="153"/>
      <c r="H20" s="154"/>
      <c r="I20" s="191"/>
      <c r="J20" s="191"/>
      <c r="K20" s="191"/>
      <c r="L20" s="191"/>
      <c r="M20" s="191"/>
      <c r="N20" s="757" t="s">
        <v>187</v>
      </c>
      <c r="O20" s="758"/>
      <c r="P20" s="216">
        <v>5</v>
      </c>
      <c r="Q20" s="193"/>
      <c r="R20" s="193"/>
      <c r="S20" s="193"/>
      <c r="T20" s="187"/>
      <c r="U20" s="759"/>
      <c r="V20" s="760"/>
      <c r="W20" s="220"/>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row>
    <row r="21" spans="2:49" ht="24.95" customHeight="1" thickBot="1" x14ac:dyDescent="0.3">
      <c r="B21" s="751"/>
      <c r="C21" s="192"/>
      <c r="D21" s="192"/>
      <c r="E21" s="108"/>
      <c r="F21" s="110"/>
      <c r="G21" s="166"/>
      <c r="H21" s="167"/>
      <c r="I21" s="168"/>
      <c r="J21" s="168"/>
      <c r="K21" s="168"/>
      <c r="L21" s="168"/>
      <c r="M21" s="168"/>
      <c r="N21" s="757" t="s">
        <v>188</v>
      </c>
      <c r="O21" s="758"/>
      <c r="P21" s="193">
        <f>+AD19</f>
        <v>0.25361142671644216</v>
      </c>
      <c r="Q21" s="193"/>
      <c r="R21" s="193"/>
      <c r="S21" s="193"/>
      <c r="T21" s="200"/>
      <c r="U21" s="761"/>
      <c r="V21" s="762"/>
      <c r="W21" s="227"/>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row>
    <row r="22" spans="2:49" ht="54.95" customHeight="1" thickBot="1" x14ac:dyDescent="0.3">
      <c r="B22" s="174" t="s">
        <v>193</v>
      </c>
      <c r="C22" s="763" t="s">
        <v>479</v>
      </c>
      <c r="D22" s="175" t="s">
        <v>480</v>
      </c>
      <c r="E22" s="176" t="s">
        <v>481</v>
      </c>
      <c r="F22" s="177"/>
      <c r="G22" s="142" t="s">
        <v>482</v>
      </c>
      <c r="H22" s="143"/>
      <c r="I22" s="155" t="s">
        <v>25</v>
      </c>
      <c r="J22" s="155" t="s">
        <v>186</v>
      </c>
      <c r="K22" s="155" t="s">
        <v>10</v>
      </c>
      <c r="L22" s="155" t="s">
        <v>12</v>
      </c>
      <c r="M22" s="155" t="s">
        <v>23</v>
      </c>
      <c r="N22" s="111">
        <v>2022</v>
      </c>
      <c r="O22" s="203">
        <v>0.7</v>
      </c>
      <c r="P22" s="203">
        <v>0.6</v>
      </c>
      <c r="Q22" s="203">
        <v>0.6</v>
      </c>
      <c r="R22" s="203">
        <v>0.6</v>
      </c>
      <c r="S22" s="203">
        <v>0.6</v>
      </c>
      <c r="T22" s="174">
        <f>+AU22</f>
        <v>109</v>
      </c>
      <c r="U22" s="205">
        <f>+P24</f>
        <v>1.2247191011235956</v>
      </c>
      <c r="V22" s="756" t="s">
        <v>35</v>
      </c>
      <c r="W22" s="207">
        <f>+U22/P22-1</f>
        <v>1.0411985018726595</v>
      </c>
      <c r="AA22" s="184">
        <v>109</v>
      </c>
      <c r="AB22" s="184">
        <v>89</v>
      </c>
      <c r="AC22" s="184"/>
      <c r="AD22" s="184">
        <f>+AA22/AB22</f>
        <v>1.2247191011235956</v>
      </c>
      <c r="AE22" s="184"/>
      <c r="AF22" s="184"/>
      <c r="AG22" s="184">
        <v>1</v>
      </c>
      <c r="AH22" s="184"/>
      <c r="AI22" s="184">
        <f>+AF22/AG22</f>
        <v>0</v>
      </c>
      <c r="AJ22" s="184"/>
      <c r="AK22" s="184"/>
      <c r="AL22" s="184">
        <v>1</v>
      </c>
      <c r="AM22" s="184"/>
      <c r="AN22" s="184">
        <f>+AK22/AL22</f>
        <v>0</v>
      </c>
      <c r="AO22" s="184"/>
      <c r="AP22" s="184"/>
      <c r="AQ22" s="184"/>
      <c r="AR22" s="184">
        <v>1</v>
      </c>
      <c r="AS22" s="184"/>
      <c r="AT22" s="184">
        <f>+AQ22/AR22</f>
        <v>0</v>
      </c>
      <c r="AU22" s="184">
        <f>+AA22+AF22+AK22+AQ22</f>
        <v>109</v>
      </c>
      <c r="AV22" s="184">
        <f>+AB22+AG22+AL22+AR22</f>
        <v>92</v>
      </c>
      <c r="AW22" s="184">
        <f>+AU22/AV22</f>
        <v>1.1847826086956521</v>
      </c>
    </row>
    <row r="23" spans="2:49" ht="54.95" customHeight="1" thickBot="1" x14ac:dyDescent="0.3">
      <c r="B23" s="187"/>
      <c r="C23" s="764"/>
      <c r="D23" s="188"/>
      <c r="E23" s="189"/>
      <c r="F23" s="190"/>
      <c r="G23" s="153"/>
      <c r="H23" s="154"/>
      <c r="I23" s="191"/>
      <c r="J23" s="191"/>
      <c r="K23" s="191"/>
      <c r="L23" s="191"/>
      <c r="M23" s="191"/>
      <c r="N23" s="757" t="s">
        <v>187</v>
      </c>
      <c r="O23" s="758"/>
      <c r="P23" s="216">
        <v>109</v>
      </c>
      <c r="Q23" s="216">
        <f>+AF22</f>
        <v>0</v>
      </c>
      <c r="R23" s="216">
        <f>+AK22</f>
        <v>0</v>
      </c>
      <c r="S23" s="216">
        <v>0</v>
      </c>
      <c r="T23" s="187"/>
      <c r="U23" s="218"/>
      <c r="V23" s="760"/>
      <c r="W23" s="220"/>
      <c r="AA23" s="184"/>
      <c r="AB23" s="184"/>
      <c r="AC23" s="184"/>
      <c r="AD23" s="184"/>
      <c r="AE23" s="184"/>
      <c r="AF23" s="184"/>
      <c r="AG23" s="184"/>
      <c r="AH23" s="184"/>
      <c r="AI23" s="184"/>
      <c r="AJ23" s="184"/>
      <c r="AK23" s="184"/>
      <c r="AL23" s="184"/>
      <c r="AM23" s="184"/>
      <c r="AN23" s="184"/>
      <c r="AO23" s="184"/>
      <c r="AP23" s="184"/>
      <c r="AQ23" s="184"/>
      <c r="AR23" s="184"/>
      <c r="AS23" s="184"/>
      <c r="AT23" s="184"/>
      <c r="AU23" s="184"/>
      <c r="AV23" s="184"/>
      <c r="AW23" s="184"/>
    </row>
    <row r="24" spans="2:49" ht="54.95" customHeight="1" thickBot="1" x14ac:dyDescent="0.3">
      <c r="B24" s="200"/>
      <c r="C24" s="765"/>
      <c r="D24" s="192"/>
      <c r="E24" s="108"/>
      <c r="F24" s="110"/>
      <c r="G24" s="166"/>
      <c r="H24" s="167"/>
      <c r="I24" s="168"/>
      <c r="J24" s="168"/>
      <c r="K24" s="168"/>
      <c r="L24" s="168"/>
      <c r="M24" s="168"/>
      <c r="N24" s="757" t="s">
        <v>188</v>
      </c>
      <c r="O24" s="758"/>
      <c r="P24" s="223">
        <f>+AD22</f>
        <v>1.2247191011235956</v>
      </c>
      <c r="Q24" s="223">
        <f>+AI22</f>
        <v>0</v>
      </c>
      <c r="R24" s="223">
        <f>+AN22</f>
        <v>0</v>
      </c>
      <c r="S24" s="203">
        <f>+AT22</f>
        <v>0</v>
      </c>
      <c r="T24" s="200"/>
      <c r="U24" s="225"/>
      <c r="V24" s="762"/>
      <c r="W24" s="227"/>
      <c r="AA24" s="184"/>
      <c r="AB24" s="184"/>
      <c r="AC24" s="184"/>
      <c r="AD24" s="184"/>
      <c r="AE24" s="184"/>
      <c r="AF24" s="184"/>
      <c r="AG24" s="184"/>
      <c r="AH24" s="184"/>
      <c r="AI24" s="184"/>
      <c r="AJ24" s="184"/>
      <c r="AK24" s="184"/>
      <c r="AL24" s="184"/>
      <c r="AM24" s="184"/>
      <c r="AN24" s="184"/>
      <c r="AO24" s="184"/>
      <c r="AP24" s="184"/>
      <c r="AQ24" s="184"/>
      <c r="AR24" s="184"/>
      <c r="AS24" s="184"/>
      <c r="AT24" s="184"/>
      <c r="AU24" s="184"/>
      <c r="AV24" s="184"/>
      <c r="AW24" s="184"/>
    </row>
    <row r="25" spans="2:49" ht="39.950000000000003" customHeight="1" thickBot="1" x14ac:dyDescent="0.3">
      <c r="B25" s="766" t="s">
        <v>483</v>
      </c>
      <c r="C25" s="141" t="s">
        <v>484</v>
      </c>
      <c r="D25" s="141" t="s">
        <v>485</v>
      </c>
      <c r="E25" s="176" t="s">
        <v>486</v>
      </c>
      <c r="F25" s="177"/>
      <c r="G25" s="142" t="s">
        <v>487</v>
      </c>
      <c r="H25" s="143"/>
      <c r="I25" s="155" t="s">
        <v>25</v>
      </c>
      <c r="J25" s="155" t="s">
        <v>8</v>
      </c>
      <c r="K25" s="155" t="s">
        <v>10</v>
      </c>
      <c r="L25" s="155" t="s">
        <v>12</v>
      </c>
      <c r="M25" s="155" t="s">
        <v>23</v>
      </c>
      <c r="N25" s="111">
        <v>2022</v>
      </c>
      <c r="O25" s="203">
        <v>0.4</v>
      </c>
      <c r="P25" s="203">
        <v>0.5</v>
      </c>
      <c r="Q25" s="203">
        <v>0.5</v>
      </c>
      <c r="R25" s="203">
        <v>0.5</v>
      </c>
      <c r="S25" s="203">
        <v>0.5</v>
      </c>
      <c r="T25" s="204">
        <f>SUM(P26:S26)</f>
        <v>50</v>
      </c>
      <c r="U25" s="205">
        <f>+P27</f>
        <v>0.45871559633027525</v>
      </c>
      <c r="V25" s="756" t="s">
        <v>35</v>
      </c>
      <c r="W25" s="207">
        <f>+U25/P25-1</f>
        <v>-8.256880733944949E-2</v>
      </c>
      <c r="AA25" s="184">
        <v>50</v>
      </c>
      <c r="AB25" s="184">
        <v>109</v>
      </c>
      <c r="AC25" s="184"/>
      <c r="AD25" s="184">
        <f>+AA25/AB25</f>
        <v>0.45871559633027525</v>
      </c>
      <c r="AE25" s="184"/>
      <c r="AF25" s="184"/>
      <c r="AG25" s="184">
        <v>1</v>
      </c>
      <c r="AH25" s="184"/>
      <c r="AI25" s="184">
        <f>+AF25/AG25</f>
        <v>0</v>
      </c>
      <c r="AJ25" s="184"/>
      <c r="AK25" s="184"/>
      <c r="AL25" s="184">
        <v>1</v>
      </c>
      <c r="AM25" s="184"/>
      <c r="AN25" s="184">
        <f>+AK25/AL25</f>
        <v>0</v>
      </c>
      <c r="AO25" s="184"/>
      <c r="AP25" s="184"/>
      <c r="AQ25" s="184"/>
      <c r="AR25" s="184">
        <v>1</v>
      </c>
      <c r="AS25" s="184"/>
      <c r="AT25" s="184">
        <f>+AQ25/AR25</f>
        <v>0</v>
      </c>
      <c r="AU25" s="184">
        <f>+AA25+AF25+AK25+AQ25</f>
        <v>50</v>
      </c>
      <c r="AV25" s="184">
        <f>+AB25+AG25+AL25+AR25</f>
        <v>112</v>
      </c>
      <c r="AW25" s="184">
        <f>+AU25/AV25</f>
        <v>0.44642857142857145</v>
      </c>
    </row>
    <row r="26" spans="2:49" ht="39.950000000000003" customHeight="1" thickBot="1" x14ac:dyDescent="0.3">
      <c r="B26" s="767"/>
      <c r="C26" s="152"/>
      <c r="D26" s="152"/>
      <c r="E26" s="768"/>
      <c r="F26" s="769"/>
      <c r="G26" s="770"/>
      <c r="H26" s="771"/>
      <c r="I26" s="191"/>
      <c r="J26" s="191"/>
      <c r="K26" s="191"/>
      <c r="L26" s="191"/>
      <c r="M26" s="191"/>
      <c r="N26" s="757" t="s">
        <v>187</v>
      </c>
      <c r="O26" s="758"/>
      <c r="P26" s="216">
        <f>+AA25</f>
        <v>50</v>
      </c>
      <c r="Q26" s="216">
        <f>+AF25</f>
        <v>0</v>
      </c>
      <c r="R26" s="216">
        <f>+AK25</f>
        <v>0</v>
      </c>
      <c r="S26" s="216">
        <f>+AQ25</f>
        <v>0</v>
      </c>
      <c r="T26" s="187"/>
      <c r="U26" s="218"/>
      <c r="V26" s="760"/>
      <c r="W26" s="220"/>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row>
    <row r="27" spans="2:49" ht="39.950000000000003" customHeight="1" thickBot="1" x14ac:dyDescent="0.3">
      <c r="B27" s="767"/>
      <c r="C27" s="152"/>
      <c r="D27" s="165"/>
      <c r="E27" s="772"/>
      <c r="F27" s="773"/>
      <c r="G27" s="774"/>
      <c r="H27" s="775"/>
      <c r="I27" s="168"/>
      <c r="J27" s="168"/>
      <c r="K27" s="168"/>
      <c r="L27" s="168"/>
      <c r="M27" s="168"/>
      <c r="N27" s="757" t="s">
        <v>188</v>
      </c>
      <c r="O27" s="758"/>
      <c r="P27" s="223">
        <f>+AD25</f>
        <v>0.45871559633027525</v>
      </c>
      <c r="Q27" s="223">
        <f>+AI25</f>
        <v>0</v>
      </c>
      <c r="R27" s="223">
        <f>+AN25</f>
        <v>0</v>
      </c>
      <c r="S27" s="223">
        <f>+AT25</f>
        <v>0</v>
      </c>
      <c r="T27" s="200"/>
      <c r="U27" s="225"/>
      <c r="V27" s="762"/>
      <c r="W27" s="227"/>
      <c r="AA27" s="184"/>
      <c r="AB27" s="184"/>
      <c r="AC27" s="184"/>
      <c r="AD27" s="184"/>
      <c r="AE27" s="184"/>
      <c r="AF27" s="184"/>
      <c r="AG27" s="184"/>
      <c r="AH27" s="184"/>
      <c r="AI27" s="184"/>
      <c r="AJ27" s="184"/>
      <c r="AK27" s="184"/>
      <c r="AL27" s="184"/>
      <c r="AM27" s="184"/>
      <c r="AN27" s="184"/>
      <c r="AO27" s="184"/>
      <c r="AP27" s="184"/>
      <c r="AQ27" s="184"/>
      <c r="AR27" s="184"/>
      <c r="AS27" s="184"/>
      <c r="AT27" s="184"/>
      <c r="AU27" s="184"/>
      <c r="AV27" s="184"/>
      <c r="AW27" s="184"/>
    </row>
    <row r="28" spans="2:49" ht="35.1" customHeight="1" thickBot="1" x14ac:dyDescent="0.3">
      <c r="B28" s="767"/>
      <c r="C28" s="152"/>
      <c r="D28" s="141" t="s">
        <v>488</v>
      </c>
      <c r="E28" s="176" t="s">
        <v>489</v>
      </c>
      <c r="F28" s="177"/>
      <c r="G28" s="142" t="s">
        <v>490</v>
      </c>
      <c r="H28" s="143"/>
      <c r="I28" s="155" t="s">
        <v>491</v>
      </c>
      <c r="J28" s="155" t="s">
        <v>8</v>
      </c>
      <c r="K28" s="155" t="s">
        <v>492</v>
      </c>
      <c r="L28" s="155" t="s">
        <v>79</v>
      </c>
      <c r="M28" s="155" t="s">
        <v>23</v>
      </c>
      <c r="N28" s="111">
        <v>2022</v>
      </c>
      <c r="O28" s="776">
        <v>18</v>
      </c>
      <c r="P28" s="776">
        <v>20</v>
      </c>
      <c r="Q28" s="776">
        <v>20</v>
      </c>
      <c r="R28" s="776">
        <v>20</v>
      </c>
      <c r="S28" s="776">
        <v>20</v>
      </c>
      <c r="T28" s="777">
        <f>+P29</f>
        <v>21.818897637795274</v>
      </c>
      <c r="U28" s="777">
        <f>+T28</f>
        <v>21.818897637795274</v>
      </c>
      <c r="V28" s="756" t="s">
        <v>35</v>
      </c>
      <c r="W28" s="207">
        <f>+U28/P28-1</f>
        <v>9.0944881889763796E-2</v>
      </c>
      <c r="AA28" s="184">
        <f>+AC58</f>
        <v>2771</v>
      </c>
      <c r="AB28" s="184">
        <v>127</v>
      </c>
      <c r="AC28" s="184"/>
      <c r="AD28" s="184">
        <f>+AA28/AB28</f>
        <v>21.818897637795274</v>
      </c>
      <c r="AE28" s="184"/>
      <c r="AF28" s="184"/>
      <c r="AG28" s="184">
        <v>1</v>
      </c>
      <c r="AH28" s="184"/>
      <c r="AI28" s="184">
        <f>+AF28/AG28</f>
        <v>0</v>
      </c>
      <c r="AJ28" s="184"/>
      <c r="AK28" s="184"/>
      <c r="AL28" s="184">
        <v>1</v>
      </c>
      <c r="AM28" s="184"/>
      <c r="AN28" s="184">
        <f>+AK28/AL28</f>
        <v>0</v>
      </c>
      <c r="AO28" s="184"/>
      <c r="AP28" s="184"/>
      <c r="AQ28" s="184"/>
      <c r="AR28" s="184">
        <v>1</v>
      </c>
      <c r="AS28" s="184"/>
      <c r="AT28" s="184">
        <f>+AQ28/AR28</f>
        <v>0</v>
      </c>
      <c r="AU28" s="184">
        <f>+AA28+AF28+AK28+AQ28</f>
        <v>2771</v>
      </c>
      <c r="AV28" s="184">
        <f>+AB28+AG28+AL28+AR28</f>
        <v>130</v>
      </c>
      <c r="AW28" s="184">
        <f>+AU28/AV28</f>
        <v>21.315384615384616</v>
      </c>
    </row>
    <row r="29" spans="2:49" ht="35.1" customHeight="1" thickBot="1" x14ac:dyDescent="0.3">
      <c r="B29" s="767"/>
      <c r="C29" s="152"/>
      <c r="D29" s="152"/>
      <c r="E29" s="768"/>
      <c r="F29" s="769"/>
      <c r="G29" s="770"/>
      <c r="H29" s="771"/>
      <c r="I29" s="191"/>
      <c r="J29" s="191"/>
      <c r="K29" s="191"/>
      <c r="L29" s="191"/>
      <c r="M29" s="191"/>
      <c r="N29" s="757" t="s">
        <v>187</v>
      </c>
      <c r="O29" s="758"/>
      <c r="P29" s="778">
        <f>+AD28</f>
        <v>21.818897637795274</v>
      </c>
      <c r="Q29" s="778">
        <f>+AI28</f>
        <v>0</v>
      </c>
      <c r="R29" s="178">
        <f>+AN28</f>
        <v>0</v>
      </c>
      <c r="S29" s="778">
        <f>+AT28</f>
        <v>0</v>
      </c>
      <c r="T29" s="779">
        <v>18</v>
      </c>
      <c r="U29" s="779"/>
      <c r="V29" s="760"/>
      <c r="W29" s="220"/>
      <c r="AA29" s="184"/>
      <c r="AB29" s="184"/>
      <c r="AC29" s="184"/>
      <c r="AD29" s="184"/>
      <c r="AE29" s="184"/>
      <c r="AF29" s="184"/>
      <c r="AG29" s="184"/>
      <c r="AH29" s="184"/>
      <c r="AI29" s="184"/>
      <c r="AJ29" s="184"/>
      <c r="AK29" s="184"/>
      <c r="AL29" s="184"/>
      <c r="AM29" s="184"/>
      <c r="AN29" s="184"/>
      <c r="AO29" s="184"/>
      <c r="AP29" s="184"/>
      <c r="AQ29" s="184"/>
      <c r="AR29" s="184"/>
      <c r="AS29" s="184"/>
      <c r="AT29" s="184"/>
      <c r="AU29" s="184"/>
      <c r="AV29" s="184"/>
      <c r="AW29" s="184"/>
    </row>
    <row r="30" spans="2:49" ht="35.1" customHeight="1" thickBot="1" x14ac:dyDescent="0.3">
      <c r="B30" s="767"/>
      <c r="C30" s="152"/>
      <c r="D30" s="165"/>
      <c r="E30" s="772"/>
      <c r="F30" s="773"/>
      <c r="G30" s="774"/>
      <c r="H30" s="775"/>
      <c r="I30" s="168"/>
      <c r="J30" s="168"/>
      <c r="K30" s="168"/>
      <c r="L30" s="168"/>
      <c r="M30" s="168"/>
      <c r="N30" s="757" t="s">
        <v>188</v>
      </c>
      <c r="O30" s="758"/>
      <c r="P30" s="223"/>
      <c r="Q30" s="178"/>
      <c r="R30" s="178"/>
      <c r="S30" s="178"/>
      <c r="T30" s="780"/>
      <c r="U30" s="780"/>
      <c r="V30" s="762"/>
      <c r="W30" s="227"/>
      <c r="AA30" s="184"/>
      <c r="AB30" s="184"/>
      <c r="AC30" s="184"/>
      <c r="AD30" s="184"/>
      <c r="AE30" s="184"/>
      <c r="AF30" s="184"/>
      <c r="AG30" s="184"/>
      <c r="AH30" s="184"/>
      <c r="AI30" s="184"/>
      <c r="AJ30" s="184"/>
      <c r="AK30" s="184"/>
      <c r="AL30" s="184"/>
      <c r="AM30" s="184"/>
      <c r="AN30" s="184"/>
      <c r="AO30" s="184"/>
      <c r="AP30" s="184"/>
      <c r="AQ30" s="184"/>
      <c r="AR30" s="184"/>
      <c r="AS30" s="184"/>
      <c r="AT30" s="184"/>
      <c r="AU30" s="184"/>
      <c r="AV30" s="184"/>
      <c r="AW30" s="184"/>
    </row>
    <row r="31" spans="2:49" ht="35.1" customHeight="1" thickBot="1" x14ac:dyDescent="0.3">
      <c r="B31" s="767"/>
      <c r="C31" s="152"/>
      <c r="D31" s="141" t="s">
        <v>493</v>
      </c>
      <c r="E31" s="176" t="s">
        <v>494</v>
      </c>
      <c r="F31" s="177"/>
      <c r="G31" s="142" t="s">
        <v>495</v>
      </c>
      <c r="H31" s="143"/>
      <c r="I31" s="155" t="s">
        <v>25</v>
      </c>
      <c r="J31" s="155" t="s">
        <v>8</v>
      </c>
      <c r="K31" s="155" t="s">
        <v>496</v>
      </c>
      <c r="L31" s="155" t="s">
        <v>12</v>
      </c>
      <c r="M31" s="155" t="s">
        <v>23</v>
      </c>
      <c r="N31" s="111">
        <v>2022</v>
      </c>
      <c r="O31" s="203">
        <v>0.95</v>
      </c>
      <c r="P31" s="203">
        <v>0.95</v>
      </c>
      <c r="Q31" s="203">
        <v>0.95</v>
      </c>
      <c r="R31" s="203">
        <v>0.95</v>
      </c>
      <c r="S31" s="203">
        <v>0.95</v>
      </c>
      <c r="T31" s="204">
        <f>SUM(P32:S32)</f>
        <v>2518</v>
      </c>
      <c r="U31" s="205">
        <f>+P33</f>
        <v>0.99920634920634921</v>
      </c>
      <c r="V31" s="756" t="s">
        <v>35</v>
      </c>
      <c r="W31" s="207">
        <f>+U31/P31-1</f>
        <v>5.1796157059315062E-2</v>
      </c>
      <c r="AA31" s="184">
        <f>+(251*10)+(1*8)</f>
        <v>2518</v>
      </c>
      <c r="AB31" s="184">
        <v>252</v>
      </c>
      <c r="AC31" s="184"/>
      <c r="AD31" s="184">
        <f>+AA31/AB31/10</f>
        <v>0.99920634920634921</v>
      </c>
      <c r="AE31" s="184"/>
      <c r="AF31" s="184"/>
      <c r="AG31" s="184">
        <v>1</v>
      </c>
      <c r="AH31" s="184"/>
      <c r="AI31" s="184">
        <f>+AF31/AG31/10</f>
        <v>0</v>
      </c>
      <c r="AJ31" s="184"/>
      <c r="AK31" s="184"/>
      <c r="AL31" s="184">
        <v>1</v>
      </c>
      <c r="AM31" s="184"/>
      <c r="AN31" s="184">
        <f>+AK31/AL31/10</f>
        <v>0</v>
      </c>
      <c r="AO31" s="184"/>
      <c r="AP31" s="184"/>
      <c r="AQ31" s="184"/>
      <c r="AR31" s="184">
        <v>1</v>
      </c>
      <c r="AS31" s="184"/>
      <c r="AT31" s="184">
        <f>+AQ31/AR31/10</f>
        <v>0</v>
      </c>
      <c r="AU31" s="184">
        <f>+AA31+AF31+AK31+AQ31</f>
        <v>2518</v>
      </c>
      <c r="AV31" s="184">
        <f>+AB31+AG31+AL31+AR31</f>
        <v>255</v>
      </c>
      <c r="AW31" s="184">
        <f>+AU31/AV31/10</f>
        <v>0.98745098039215695</v>
      </c>
    </row>
    <row r="32" spans="2:49" ht="35.1" customHeight="1" thickBot="1" x14ac:dyDescent="0.3">
      <c r="B32" s="767"/>
      <c r="C32" s="152"/>
      <c r="D32" s="152"/>
      <c r="E32" s="768"/>
      <c r="F32" s="769"/>
      <c r="G32" s="770"/>
      <c r="H32" s="771"/>
      <c r="I32" s="191"/>
      <c r="J32" s="191"/>
      <c r="K32" s="191"/>
      <c r="L32" s="191"/>
      <c r="M32" s="191"/>
      <c r="N32" s="757" t="s">
        <v>187</v>
      </c>
      <c r="O32" s="758"/>
      <c r="P32" s="178">
        <f>+AA31</f>
        <v>2518</v>
      </c>
      <c r="Q32" s="178">
        <f>+AF31</f>
        <v>0</v>
      </c>
      <c r="R32" s="178">
        <f>+AK31</f>
        <v>0</v>
      </c>
      <c r="S32" s="178">
        <f>+AQ31</f>
        <v>0</v>
      </c>
      <c r="T32" s="187"/>
      <c r="U32" s="218"/>
      <c r="V32" s="760"/>
      <c r="W32" s="220"/>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row>
    <row r="33" spans="2:58" ht="35.1" customHeight="1" thickBot="1" x14ac:dyDescent="0.3">
      <c r="B33" s="781"/>
      <c r="C33" s="165"/>
      <c r="D33" s="165"/>
      <c r="E33" s="772"/>
      <c r="F33" s="773"/>
      <c r="G33" s="774"/>
      <c r="H33" s="775"/>
      <c r="I33" s="168"/>
      <c r="J33" s="168"/>
      <c r="K33" s="168"/>
      <c r="L33" s="168"/>
      <c r="M33" s="168"/>
      <c r="N33" s="757" t="s">
        <v>188</v>
      </c>
      <c r="O33" s="758"/>
      <c r="P33" s="223">
        <f>+AD31</f>
        <v>0.99920634920634921</v>
      </c>
      <c r="Q33" s="223">
        <f>+AI31</f>
        <v>0</v>
      </c>
      <c r="R33" s="203">
        <f>+AN31</f>
        <v>0</v>
      </c>
      <c r="S33" s="203">
        <f>+AT31</f>
        <v>0</v>
      </c>
      <c r="T33" s="200"/>
      <c r="U33" s="225"/>
      <c r="V33" s="762"/>
      <c r="W33" s="227"/>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row>
    <row r="34" spans="2:58" ht="30" customHeight="1" thickBot="1" x14ac:dyDescent="0.3">
      <c r="B34" s="174" t="s">
        <v>209</v>
      </c>
      <c r="C34" s="175" t="s">
        <v>497</v>
      </c>
      <c r="D34" s="175" t="s">
        <v>498</v>
      </c>
      <c r="E34" s="176" t="s">
        <v>499</v>
      </c>
      <c r="F34" s="177"/>
      <c r="G34" s="142" t="s">
        <v>500</v>
      </c>
      <c r="H34" s="143"/>
      <c r="I34" s="141" t="s">
        <v>501</v>
      </c>
      <c r="J34" s="155" t="s">
        <v>8</v>
      </c>
      <c r="K34" s="155" t="s">
        <v>10</v>
      </c>
      <c r="L34" s="155" t="s">
        <v>12</v>
      </c>
      <c r="M34" s="155" t="s">
        <v>23</v>
      </c>
      <c r="N34" s="111">
        <v>2022</v>
      </c>
      <c r="O34" s="178">
        <v>2.5</v>
      </c>
      <c r="P34" s="178">
        <v>2.5</v>
      </c>
      <c r="Q34" s="178">
        <v>2.5</v>
      </c>
      <c r="R34" s="178">
        <v>2.5</v>
      </c>
      <c r="S34" s="178">
        <v>2.5</v>
      </c>
      <c r="T34" s="204">
        <f>SUM(P35:S35)</f>
        <v>1202</v>
      </c>
      <c r="U34" s="777">
        <f>+P36</f>
        <v>4.5358490566037739</v>
      </c>
      <c r="V34" s="756" t="s">
        <v>35</v>
      </c>
      <c r="W34" s="207">
        <f>+U34/P34-1</f>
        <v>0.81433962264150961</v>
      </c>
      <c r="AA34" s="184">
        <v>1202</v>
      </c>
      <c r="AB34" s="184">
        <v>5</v>
      </c>
      <c r="AC34" s="184">
        <f>+AA67</f>
        <v>53</v>
      </c>
      <c r="AD34" s="184">
        <f>+AA34/AB34/AC34</f>
        <v>4.5358490566037739</v>
      </c>
      <c r="AE34" s="184"/>
      <c r="AF34" s="184"/>
      <c r="AG34" s="184">
        <v>1</v>
      </c>
      <c r="AH34" s="184">
        <f>+AF67</f>
        <v>61</v>
      </c>
      <c r="AI34" s="184">
        <f>+AF34/AG34/AH34</f>
        <v>0</v>
      </c>
      <c r="AK34" s="184"/>
      <c r="AL34" s="184">
        <v>1</v>
      </c>
      <c r="AM34" s="184">
        <v>48</v>
      </c>
      <c r="AN34" s="184">
        <f>+AK34/AL34/AM34</f>
        <v>0</v>
      </c>
      <c r="AP34" s="184"/>
      <c r="AQ34" s="184"/>
      <c r="AR34" s="184">
        <v>1</v>
      </c>
      <c r="AS34" s="184">
        <v>50</v>
      </c>
      <c r="AT34">
        <f>+AQ34/AR34/AS34</f>
        <v>0</v>
      </c>
      <c r="AU34" s="184">
        <f>+AA34+AF34+AK34+AQ34</f>
        <v>1202</v>
      </c>
      <c r="AV34" s="184">
        <f>+AC34+AH34+AM34+AR34</f>
        <v>163</v>
      </c>
      <c r="AW34" s="184">
        <f>+AU34/5/AV34</f>
        <v>1.4748466257668713</v>
      </c>
      <c r="BA34" s="184"/>
      <c r="BB34" s="184"/>
      <c r="BC34" s="184"/>
      <c r="BD34" s="184"/>
      <c r="BE34" s="184"/>
      <c r="BF34" s="184"/>
    </row>
    <row r="35" spans="2:58" ht="30" customHeight="1" thickBot="1" x14ac:dyDescent="0.3">
      <c r="B35" s="187"/>
      <c r="C35" s="188"/>
      <c r="D35" s="188"/>
      <c r="E35" s="189"/>
      <c r="F35" s="190"/>
      <c r="G35" s="153"/>
      <c r="H35" s="154"/>
      <c r="I35" s="152"/>
      <c r="J35" s="191"/>
      <c r="K35" s="191"/>
      <c r="L35" s="191"/>
      <c r="M35" s="191"/>
      <c r="N35" s="757" t="s">
        <v>187</v>
      </c>
      <c r="O35" s="758"/>
      <c r="P35" s="178">
        <f>+AA34</f>
        <v>1202</v>
      </c>
      <c r="Q35" s="178">
        <f>+AF34</f>
        <v>0</v>
      </c>
      <c r="R35" s="178">
        <f>+AK34</f>
        <v>0</v>
      </c>
      <c r="S35" s="178">
        <f>+AQ34</f>
        <v>0</v>
      </c>
      <c r="T35" s="187"/>
      <c r="U35" s="779"/>
      <c r="V35" s="760"/>
      <c r="W35" s="220"/>
      <c r="AA35" s="184"/>
      <c r="AB35" s="184"/>
      <c r="AC35" s="184"/>
      <c r="AD35" s="184"/>
      <c r="AE35" s="184"/>
      <c r="AF35" s="184"/>
      <c r="AG35" s="184"/>
      <c r="AH35" s="184"/>
      <c r="AI35" s="184"/>
      <c r="AK35" s="184"/>
      <c r="AL35" s="184"/>
      <c r="AM35" s="184"/>
      <c r="AN35" s="184"/>
      <c r="AR35" s="184"/>
      <c r="AV35" s="184"/>
      <c r="AW35" s="184"/>
      <c r="BA35" s="184"/>
      <c r="BB35" s="184"/>
      <c r="BC35" s="184"/>
      <c r="BD35" s="184"/>
      <c r="BE35" s="184"/>
      <c r="BF35" s="184"/>
    </row>
    <row r="36" spans="2:58" ht="30" customHeight="1" thickBot="1" x14ac:dyDescent="0.3">
      <c r="B36" s="200"/>
      <c r="C36" s="192"/>
      <c r="D36" s="192"/>
      <c r="E36" s="108"/>
      <c r="F36" s="110"/>
      <c r="G36" s="166"/>
      <c r="H36" s="167"/>
      <c r="I36" s="165"/>
      <c r="J36" s="168"/>
      <c r="K36" s="168"/>
      <c r="L36" s="168"/>
      <c r="M36" s="168"/>
      <c r="N36" s="757" t="s">
        <v>188</v>
      </c>
      <c r="O36" s="758"/>
      <c r="P36" s="778">
        <f>+AD34</f>
        <v>4.5358490566037739</v>
      </c>
      <c r="Q36" s="778">
        <f>+AI34</f>
        <v>0</v>
      </c>
      <c r="R36" s="778">
        <f>+AN34</f>
        <v>0</v>
      </c>
      <c r="S36" s="178">
        <f>+AT34</f>
        <v>0</v>
      </c>
      <c r="T36" s="200"/>
      <c r="U36" s="780"/>
      <c r="V36" s="762"/>
      <c r="W36" s="227"/>
      <c r="AA36" s="184"/>
      <c r="AB36" s="184"/>
      <c r="AC36" s="184"/>
      <c r="AD36" s="184"/>
      <c r="AE36" s="184"/>
      <c r="AF36" s="184"/>
      <c r="AG36" s="184"/>
      <c r="AH36" s="184"/>
      <c r="AI36" s="184"/>
      <c r="AK36" s="184"/>
      <c r="AL36" s="184"/>
      <c r="AM36" s="184"/>
      <c r="AN36" s="184"/>
      <c r="AR36" s="184"/>
      <c r="AV36" s="184"/>
      <c r="AW36" s="184"/>
      <c r="BA36" s="184"/>
      <c r="BB36" s="184"/>
      <c r="BC36" s="184"/>
      <c r="BD36" s="184"/>
      <c r="BE36" s="184"/>
      <c r="BF36" s="184"/>
    </row>
    <row r="37" spans="2:58" ht="30" customHeight="1" thickBot="1" x14ac:dyDescent="0.3">
      <c r="B37" s="174" t="s">
        <v>214</v>
      </c>
      <c r="C37" s="175" t="s">
        <v>502</v>
      </c>
      <c r="D37" s="175" t="s">
        <v>503</v>
      </c>
      <c r="E37" s="176" t="s">
        <v>504</v>
      </c>
      <c r="F37" s="177"/>
      <c r="G37" s="142" t="s">
        <v>505</v>
      </c>
      <c r="H37" s="143"/>
      <c r="I37" s="141" t="s">
        <v>506</v>
      </c>
      <c r="J37" s="155" t="s">
        <v>8</v>
      </c>
      <c r="K37" s="155" t="s">
        <v>10</v>
      </c>
      <c r="L37" s="155" t="s">
        <v>12</v>
      </c>
      <c r="M37" s="155" t="s">
        <v>23</v>
      </c>
      <c r="N37" s="111">
        <v>2022</v>
      </c>
      <c r="O37" s="178">
        <v>3</v>
      </c>
      <c r="P37" s="178">
        <v>3</v>
      </c>
      <c r="Q37" s="178">
        <v>3</v>
      </c>
      <c r="R37" s="178">
        <v>3</v>
      </c>
      <c r="S37" s="178">
        <v>3</v>
      </c>
      <c r="T37" s="204">
        <f>SUM(P38:S38)</f>
        <v>511</v>
      </c>
      <c r="U37" s="777">
        <f>+P39</f>
        <v>5.7415730337078648</v>
      </c>
      <c r="V37" s="756" t="s">
        <v>35</v>
      </c>
      <c r="W37" s="207">
        <f>+U37/P37-1</f>
        <v>0.91385767790262151</v>
      </c>
      <c r="AA37" s="184">
        <v>511</v>
      </c>
      <c r="AB37" s="184">
        <v>89</v>
      </c>
      <c r="AC37" s="184"/>
      <c r="AD37" s="184">
        <f>+AA37/AB37</f>
        <v>5.7415730337078648</v>
      </c>
      <c r="AE37" s="184"/>
      <c r="AF37" s="184"/>
      <c r="AG37" s="184">
        <v>1</v>
      </c>
      <c r="AH37" s="184"/>
      <c r="AI37" s="184">
        <f>+AF37/AG37</f>
        <v>0</v>
      </c>
      <c r="AJ37" s="184"/>
      <c r="AK37" s="184"/>
      <c r="AL37" s="184">
        <v>1</v>
      </c>
      <c r="AM37" s="184"/>
      <c r="AN37" s="184">
        <f>+AK37/AL37</f>
        <v>0</v>
      </c>
      <c r="AO37" s="184"/>
      <c r="AP37" s="184"/>
      <c r="AQ37" s="184"/>
      <c r="AR37" s="184">
        <v>1</v>
      </c>
      <c r="AS37" s="184"/>
      <c r="AT37" s="184">
        <f>+AQ37/AR37</f>
        <v>0</v>
      </c>
      <c r="AU37" s="184">
        <f>+AA37+AF37+AK37+AQ37</f>
        <v>511</v>
      </c>
      <c r="AV37" s="184">
        <f>+AB37+AG37+AL37+AR37</f>
        <v>92</v>
      </c>
      <c r="AW37" s="184">
        <f>+AU37/AV37</f>
        <v>5.5543478260869561</v>
      </c>
    </row>
    <row r="38" spans="2:58" ht="30" customHeight="1" thickBot="1" x14ac:dyDescent="0.3">
      <c r="B38" s="187"/>
      <c r="C38" s="188"/>
      <c r="D38" s="188"/>
      <c r="E38" s="189"/>
      <c r="F38" s="190"/>
      <c r="G38" s="153"/>
      <c r="H38" s="154"/>
      <c r="I38" s="152"/>
      <c r="J38" s="191"/>
      <c r="K38" s="191"/>
      <c r="L38" s="191"/>
      <c r="M38" s="191"/>
      <c r="N38" s="757" t="s">
        <v>187</v>
      </c>
      <c r="O38" s="758"/>
      <c r="P38" s="178">
        <f>+AA37</f>
        <v>511</v>
      </c>
      <c r="Q38" s="178">
        <f>+AF37</f>
        <v>0</v>
      </c>
      <c r="R38" s="178">
        <f>+AK37</f>
        <v>0</v>
      </c>
      <c r="S38" s="178">
        <f>+AQ37</f>
        <v>0</v>
      </c>
      <c r="T38" s="187"/>
      <c r="U38" s="779"/>
      <c r="V38" s="760"/>
      <c r="W38" s="220"/>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row>
    <row r="39" spans="2:58" ht="30" customHeight="1" thickBot="1" x14ac:dyDescent="0.3">
      <c r="B39" s="200"/>
      <c r="C39" s="192"/>
      <c r="D39" s="192"/>
      <c r="E39" s="108"/>
      <c r="F39" s="110"/>
      <c r="G39" s="166"/>
      <c r="H39" s="167"/>
      <c r="I39" s="165"/>
      <c r="J39" s="168"/>
      <c r="K39" s="168"/>
      <c r="L39" s="168"/>
      <c r="M39" s="168"/>
      <c r="N39" s="757" t="s">
        <v>188</v>
      </c>
      <c r="O39" s="758"/>
      <c r="P39" s="778">
        <f>+AD37</f>
        <v>5.7415730337078648</v>
      </c>
      <c r="Q39" s="778">
        <f>+AI37</f>
        <v>0</v>
      </c>
      <c r="R39" s="778">
        <f>+AN37</f>
        <v>0</v>
      </c>
      <c r="S39" s="778">
        <f>+AT37</f>
        <v>0</v>
      </c>
      <c r="T39" s="200"/>
      <c r="U39" s="780"/>
      <c r="V39" s="762"/>
      <c r="W39" s="227"/>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row>
    <row r="40" spans="2:58" ht="30" customHeight="1" thickBot="1" x14ac:dyDescent="0.3">
      <c r="B40" s="174" t="s">
        <v>219</v>
      </c>
      <c r="C40" s="175" t="s">
        <v>507</v>
      </c>
      <c r="D40" s="175" t="s">
        <v>508</v>
      </c>
      <c r="E40" s="176" t="s">
        <v>509</v>
      </c>
      <c r="F40" s="177"/>
      <c r="G40" s="142" t="s">
        <v>510</v>
      </c>
      <c r="H40" s="143"/>
      <c r="I40" s="141" t="s">
        <v>511</v>
      </c>
      <c r="J40" s="155" t="s">
        <v>8</v>
      </c>
      <c r="K40" s="155" t="s">
        <v>10</v>
      </c>
      <c r="L40" s="155" t="s">
        <v>12</v>
      </c>
      <c r="M40" s="155" t="s">
        <v>23</v>
      </c>
      <c r="N40" s="111">
        <v>2022</v>
      </c>
      <c r="O40" s="178">
        <v>3</v>
      </c>
      <c r="P40" s="178">
        <v>3</v>
      </c>
      <c r="Q40" s="178">
        <v>3</v>
      </c>
      <c r="R40" s="178">
        <v>3</v>
      </c>
      <c r="S40" s="178">
        <v>3</v>
      </c>
      <c r="T40" s="204">
        <f>SUM(P41:S41)</f>
        <v>504</v>
      </c>
      <c r="U40" s="777">
        <f>+P42</f>
        <v>5.6629213483146064</v>
      </c>
      <c r="V40" s="756" t="s">
        <v>35</v>
      </c>
      <c r="W40" s="207">
        <f>+U40/P40-1</f>
        <v>0.88764044943820219</v>
      </c>
      <c r="AA40" s="184">
        <v>504</v>
      </c>
      <c r="AB40" s="184">
        <v>89</v>
      </c>
      <c r="AC40" s="184"/>
      <c r="AD40" s="184">
        <f>+AA40/AB40</f>
        <v>5.6629213483146064</v>
      </c>
      <c r="AE40" s="184"/>
      <c r="AF40" s="184"/>
      <c r="AG40" s="184">
        <v>1</v>
      </c>
      <c r="AH40" s="184"/>
      <c r="AI40" s="184">
        <f>+AF40/AG40</f>
        <v>0</v>
      </c>
      <c r="AJ40" s="184"/>
      <c r="AK40" s="184"/>
      <c r="AL40" s="184">
        <v>1</v>
      </c>
      <c r="AM40" s="184"/>
      <c r="AN40" s="184">
        <f>+AK40/AL40</f>
        <v>0</v>
      </c>
      <c r="AO40" s="184"/>
      <c r="AP40" s="184"/>
      <c r="AQ40" s="184"/>
      <c r="AR40" s="184">
        <v>1</v>
      </c>
      <c r="AS40" s="184"/>
      <c r="AT40" s="184">
        <f>+AQ40/AR40</f>
        <v>0</v>
      </c>
      <c r="AU40" s="184">
        <f>+AA40+AF40+AK40+AQ40</f>
        <v>504</v>
      </c>
      <c r="AV40" s="184">
        <f>+AB40+AG40+AL40+AR40</f>
        <v>92</v>
      </c>
      <c r="AW40" s="184">
        <f>+AU40/AV40</f>
        <v>5.4782608695652177</v>
      </c>
    </row>
    <row r="41" spans="2:58" ht="30" customHeight="1" thickBot="1" x14ac:dyDescent="0.3">
      <c r="B41" s="187"/>
      <c r="C41" s="188"/>
      <c r="D41" s="188"/>
      <c r="E41" s="189"/>
      <c r="F41" s="190"/>
      <c r="G41" s="153"/>
      <c r="H41" s="154"/>
      <c r="I41" s="152"/>
      <c r="J41" s="191"/>
      <c r="K41" s="191"/>
      <c r="L41" s="191"/>
      <c r="M41" s="191"/>
      <c r="N41" s="757" t="s">
        <v>187</v>
      </c>
      <c r="O41" s="758"/>
      <c r="P41" s="178">
        <f>+AA40</f>
        <v>504</v>
      </c>
      <c r="Q41" s="178">
        <f>+AF40</f>
        <v>0</v>
      </c>
      <c r="R41" s="178">
        <f>+AK40</f>
        <v>0</v>
      </c>
      <c r="S41" s="178">
        <f>+AQ40</f>
        <v>0</v>
      </c>
      <c r="T41" s="187"/>
      <c r="U41" s="779"/>
      <c r="V41" s="760"/>
      <c r="W41" s="220"/>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row>
    <row r="42" spans="2:58" ht="30" customHeight="1" thickBot="1" x14ac:dyDescent="0.3">
      <c r="B42" s="200"/>
      <c r="C42" s="192"/>
      <c r="D42" s="192"/>
      <c r="E42" s="108"/>
      <c r="F42" s="110"/>
      <c r="G42" s="166"/>
      <c r="H42" s="167"/>
      <c r="I42" s="165"/>
      <c r="J42" s="168"/>
      <c r="K42" s="168"/>
      <c r="L42" s="168"/>
      <c r="M42" s="168"/>
      <c r="N42" s="757" t="s">
        <v>188</v>
      </c>
      <c r="O42" s="758"/>
      <c r="P42" s="778">
        <f>+AD40</f>
        <v>5.6629213483146064</v>
      </c>
      <c r="Q42" s="778">
        <f>+AI40</f>
        <v>0</v>
      </c>
      <c r="R42" s="778">
        <f>+AN40</f>
        <v>0</v>
      </c>
      <c r="S42" s="778">
        <f>+AT40</f>
        <v>0</v>
      </c>
      <c r="T42" s="200"/>
      <c r="U42" s="780"/>
      <c r="V42" s="762"/>
      <c r="W42" s="227"/>
      <c r="AA42" s="184"/>
      <c r="AB42" s="184"/>
      <c r="AC42" s="184"/>
      <c r="AD42" s="184"/>
      <c r="AE42" s="184"/>
      <c r="AF42" s="184"/>
      <c r="AG42" s="184"/>
      <c r="AH42" s="184"/>
      <c r="AI42" s="184"/>
      <c r="AJ42" s="184"/>
      <c r="AK42" s="184"/>
      <c r="AL42" s="184"/>
      <c r="AM42" s="184"/>
      <c r="AN42" s="184"/>
      <c r="AO42" s="184"/>
      <c r="AP42" s="184"/>
      <c r="AQ42" s="184"/>
      <c r="AR42" s="184"/>
      <c r="AS42" s="184"/>
      <c r="AT42" s="184"/>
      <c r="AU42" s="184"/>
      <c r="AV42" s="184"/>
      <c r="AW42" s="184"/>
    </row>
    <row r="43" spans="2:58" ht="30" customHeight="1" thickBot="1" x14ac:dyDescent="0.3">
      <c r="B43" s="174" t="s">
        <v>227</v>
      </c>
      <c r="C43" s="175" t="s">
        <v>512</v>
      </c>
      <c r="D43" s="175" t="s">
        <v>513</v>
      </c>
      <c r="E43" s="176" t="s">
        <v>514</v>
      </c>
      <c r="F43" s="177"/>
      <c r="G43" s="142" t="s">
        <v>515</v>
      </c>
      <c r="H43" s="143"/>
      <c r="I43" s="141" t="s">
        <v>25</v>
      </c>
      <c r="J43" s="155" t="s">
        <v>8</v>
      </c>
      <c r="K43" s="155" t="s">
        <v>10</v>
      </c>
      <c r="L43" s="155" t="s">
        <v>12</v>
      </c>
      <c r="M43" s="155" t="s">
        <v>23</v>
      </c>
      <c r="N43" s="111">
        <v>2022</v>
      </c>
      <c r="O43" s="203">
        <v>0.7</v>
      </c>
      <c r="P43" s="203">
        <v>0.7</v>
      </c>
      <c r="Q43" s="203">
        <v>0.7</v>
      </c>
      <c r="R43" s="203">
        <v>0.7</v>
      </c>
      <c r="S43" s="203">
        <v>0.7</v>
      </c>
      <c r="T43" s="204">
        <f>SUM(P44:S44)</f>
        <v>26</v>
      </c>
      <c r="U43" s="205">
        <f>+P45</f>
        <v>0.52</v>
      </c>
      <c r="V43" s="782" t="s">
        <v>37</v>
      </c>
      <c r="W43" s="207">
        <f>+U43/P43-1</f>
        <v>-0.25714285714285712</v>
      </c>
      <c r="AA43" s="184">
        <v>26</v>
      </c>
      <c r="AB43" s="184">
        <v>50</v>
      </c>
      <c r="AC43" s="184"/>
      <c r="AD43" s="184">
        <f>+AA43/AB43</f>
        <v>0.52</v>
      </c>
      <c r="AE43" s="184"/>
      <c r="AF43" s="184"/>
      <c r="AG43" s="184">
        <v>1</v>
      </c>
      <c r="AH43" s="184"/>
      <c r="AI43" s="184">
        <f>+AF43/AG43</f>
        <v>0</v>
      </c>
      <c r="AJ43" s="184"/>
      <c r="AK43" s="184"/>
      <c r="AL43" s="184">
        <v>1</v>
      </c>
      <c r="AM43" s="184"/>
      <c r="AN43" s="184">
        <f>+AK43/AL43</f>
        <v>0</v>
      </c>
      <c r="AO43" s="184"/>
      <c r="AP43" s="184"/>
      <c r="AQ43" s="184"/>
      <c r="AR43" s="184">
        <v>1</v>
      </c>
      <c r="AS43" s="184"/>
      <c r="AT43" s="184">
        <f>+AQ43/AR43</f>
        <v>0</v>
      </c>
      <c r="AU43" s="184">
        <f>+AA43+AF43+AK43+AQ43</f>
        <v>26</v>
      </c>
      <c r="AV43" s="184">
        <f>+AB43+AG43+AL43+AR43</f>
        <v>53</v>
      </c>
      <c r="AW43" s="184">
        <f>+AU43/AV43</f>
        <v>0.49056603773584906</v>
      </c>
    </row>
    <row r="44" spans="2:58" ht="30" customHeight="1" thickBot="1" x14ac:dyDescent="0.3">
      <c r="B44" s="187"/>
      <c r="C44" s="188"/>
      <c r="D44" s="188"/>
      <c r="E44" s="189"/>
      <c r="F44" s="190"/>
      <c r="G44" s="153"/>
      <c r="H44" s="154"/>
      <c r="I44" s="152"/>
      <c r="J44" s="191"/>
      <c r="K44" s="191"/>
      <c r="L44" s="191"/>
      <c r="M44" s="191"/>
      <c r="N44" s="757" t="s">
        <v>187</v>
      </c>
      <c r="O44" s="758"/>
      <c r="P44" s="178">
        <f>+AA43</f>
        <v>26</v>
      </c>
      <c r="Q44" s="178">
        <f>+AF43</f>
        <v>0</v>
      </c>
      <c r="R44" s="178">
        <f>+AK43</f>
        <v>0</v>
      </c>
      <c r="S44" s="178">
        <f>+AQ43</f>
        <v>0</v>
      </c>
      <c r="T44" s="187"/>
      <c r="U44" s="218"/>
      <c r="V44" s="783"/>
      <c r="W44" s="220"/>
      <c r="AA44" s="184"/>
      <c r="AB44" s="184"/>
      <c r="AC44" s="184"/>
      <c r="AD44" s="184"/>
      <c r="AE44" s="184"/>
      <c r="AF44" s="184"/>
      <c r="AG44" s="184"/>
      <c r="AH44" s="184"/>
      <c r="AI44" s="184"/>
      <c r="AJ44" s="184"/>
      <c r="AK44" s="184"/>
      <c r="AL44" s="184"/>
      <c r="AM44" s="184"/>
      <c r="AN44" s="184"/>
      <c r="AO44" s="184"/>
      <c r="AP44" s="184"/>
      <c r="AQ44" s="184"/>
      <c r="AR44" s="184"/>
      <c r="AS44" s="184"/>
      <c r="AT44" s="184"/>
      <c r="AU44" s="184"/>
      <c r="AV44" s="184"/>
      <c r="AW44" s="184"/>
    </row>
    <row r="45" spans="2:58" ht="30" customHeight="1" thickBot="1" x14ac:dyDescent="0.3">
      <c r="B45" s="200"/>
      <c r="C45" s="192"/>
      <c r="D45" s="192"/>
      <c r="E45" s="108"/>
      <c r="F45" s="110"/>
      <c r="G45" s="166"/>
      <c r="H45" s="167"/>
      <c r="I45" s="165"/>
      <c r="J45" s="168"/>
      <c r="K45" s="168"/>
      <c r="L45" s="168"/>
      <c r="M45" s="168"/>
      <c r="N45" s="784" t="s">
        <v>188</v>
      </c>
      <c r="O45" s="785"/>
      <c r="P45" s="223">
        <f>+AD43</f>
        <v>0.52</v>
      </c>
      <c r="Q45" s="223">
        <f>+AI43</f>
        <v>0</v>
      </c>
      <c r="R45" s="223">
        <f>+AN43</f>
        <v>0</v>
      </c>
      <c r="S45" s="223">
        <f>+AT43</f>
        <v>0</v>
      </c>
      <c r="T45" s="200"/>
      <c r="U45" s="225"/>
      <c r="V45" s="786"/>
      <c r="W45" s="227"/>
    </row>
    <row r="47" spans="2:58" x14ac:dyDescent="0.25">
      <c r="Z47" s="20" t="s">
        <v>516</v>
      </c>
      <c r="AA47" s="20"/>
      <c r="AB47" s="20"/>
      <c r="AC47" s="20"/>
      <c r="AD47" s="20"/>
      <c r="AE47" s="20" t="s">
        <v>516</v>
      </c>
      <c r="AF47" s="20"/>
      <c r="AG47" s="20"/>
      <c r="AH47" s="20"/>
      <c r="AI47" s="20"/>
      <c r="AJ47" s="20" t="s">
        <v>516</v>
      </c>
      <c r="AK47" s="20"/>
      <c r="AL47" s="20"/>
      <c r="AM47" s="20"/>
      <c r="AN47" s="20"/>
      <c r="AO47" s="20" t="s">
        <v>516</v>
      </c>
      <c r="AP47" s="20"/>
      <c r="AQ47" s="20"/>
      <c r="AR47" s="20"/>
      <c r="AS47" s="20"/>
    </row>
    <row r="48" spans="2:58" ht="25.5" x14ac:dyDescent="0.25">
      <c r="Z48" s="787" t="s">
        <v>517</v>
      </c>
      <c r="AA48" s="787" t="s">
        <v>518</v>
      </c>
      <c r="AB48" s="788" t="s">
        <v>519</v>
      </c>
      <c r="AC48" s="788" t="s">
        <v>520</v>
      </c>
      <c r="AD48" s="787" t="s">
        <v>521</v>
      </c>
      <c r="AE48" s="787" t="s">
        <v>517</v>
      </c>
      <c r="AF48" s="787" t="s">
        <v>518</v>
      </c>
      <c r="AG48" s="788" t="s">
        <v>519</v>
      </c>
      <c r="AH48" s="788" t="s">
        <v>520</v>
      </c>
      <c r="AI48" s="787" t="s">
        <v>521</v>
      </c>
      <c r="AJ48" s="787" t="s">
        <v>517</v>
      </c>
      <c r="AK48" s="787" t="s">
        <v>518</v>
      </c>
      <c r="AL48" s="788" t="s">
        <v>519</v>
      </c>
      <c r="AM48" s="788" t="s">
        <v>520</v>
      </c>
      <c r="AN48" s="787" t="s">
        <v>521</v>
      </c>
      <c r="AO48" s="787" t="s">
        <v>517</v>
      </c>
      <c r="AP48" s="787" t="s">
        <v>518</v>
      </c>
      <c r="AQ48" s="788" t="s">
        <v>519</v>
      </c>
      <c r="AR48" s="788" t="s">
        <v>520</v>
      </c>
      <c r="AS48" s="787" t="s">
        <v>521</v>
      </c>
    </row>
    <row r="49" spans="24:45" x14ac:dyDescent="0.25">
      <c r="Z49">
        <v>1</v>
      </c>
      <c r="AA49">
        <v>15</v>
      </c>
      <c r="AB49">
        <v>48</v>
      </c>
      <c r="AC49">
        <f>(+Z49+AA49)/2</f>
        <v>8</v>
      </c>
      <c r="AD49">
        <f>+AB49*AC49</f>
        <v>384</v>
      </c>
      <c r="AE49">
        <v>1</v>
      </c>
      <c r="AF49">
        <v>15</v>
      </c>
      <c r="AG49">
        <v>0</v>
      </c>
      <c r="AH49">
        <f>(+AE49+AF49)/2</f>
        <v>8</v>
      </c>
      <c r="AI49">
        <f>+AG49*AH49</f>
        <v>0</v>
      </c>
      <c r="AJ49">
        <v>1</v>
      </c>
      <c r="AK49">
        <v>15</v>
      </c>
      <c r="AL49">
        <v>0</v>
      </c>
      <c r="AM49">
        <f>(+AJ49+AK49)/2</f>
        <v>8</v>
      </c>
      <c r="AN49">
        <f>+AL49*AM49</f>
        <v>0</v>
      </c>
      <c r="AO49">
        <v>1</v>
      </c>
      <c r="AP49">
        <v>15</v>
      </c>
      <c r="AQ49">
        <v>0</v>
      </c>
      <c r="AR49">
        <f>(+AO49+AP49)/2</f>
        <v>8</v>
      </c>
      <c r="AS49">
        <f>+AQ49*AR49</f>
        <v>0</v>
      </c>
    </row>
    <row r="50" spans="24:45" x14ac:dyDescent="0.25">
      <c r="Z50">
        <v>16</v>
      </c>
      <c r="AA50">
        <v>30</v>
      </c>
      <c r="AB50">
        <v>55</v>
      </c>
      <c r="AC50">
        <f t="shared" ref="AC50:AC55" si="0">(+Z50+AA50)/2</f>
        <v>23</v>
      </c>
      <c r="AD50">
        <f t="shared" ref="AD50:AD55" si="1">+AB50*AC50</f>
        <v>1265</v>
      </c>
      <c r="AE50">
        <v>16</v>
      </c>
      <c r="AF50">
        <v>30</v>
      </c>
      <c r="AG50">
        <v>0</v>
      </c>
      <c r="AH50">
        <f t="shared" ref="AH50:AH55" si="2">(+AE50+AF50)/2</f>
        <v>23</v>
      </c>
      <c r="AI50">
        <f t="shared" ref="AI50:AI55" si="3">+AG50*AH50</f>
        <v>0</v>
      </c>
      <c r="AJ50">
        <v>16</v>
      </c>
      <c r="AK50">
        <v>30</v>
      </c>
      <c r="AL50">
        <v>0</v>
      </c>
      <c r="AM50">
        <f t="shared" ref="AM50:AM55" si="4">(+AJ50+AK50)/2</f>
        <v>23</v>
      </c>
      <c r="AN50">
        <f t="shared" ref="AN50:AN55" si="5">+AL50*AM50</f>
        <v>0</v>
      </c>
      <c r="AO50">
        <v>16</v>
      </c>
      <c r="AP50">
        <v>30</v>
      </c>
      <c r="AQ50">
        <v>0</v>
      </c>
      <c r="AR50">
        <f t="shared" ref="AR50:AR55" si="6">(+AO50+AP50)/2</f>
        <v>23</v>
      </c>
      <c r="AS50">
        <f t="shared" ref="AS50:AS55" si="7">+AQ50*AR50</f>
        <v>0</v>
      </c>
    </row>
    <row r="51" spans="24:45" x14ac:dyDescent="0.25">
      <c r="Z51">
        <v>31</v>
      </c>
      <c r="AA51">
        <v>45</v>
      </c>
      <c r="AB51">
        <v>15</v>
      </c>
      <c r="AC51">
        <f t="shared" si="0"/>
        <v>38</v>
      </c>
      <c r="AD51">
        <f t="shared" si="1"/>
        <v>570</v>
      </c>
      <c r="AE51">
        <v>31</v>
      </c>
      <c r="AF51">
        <v>45</v>
      </c>
      <c r="AG51">
        <v>0</v>
      </c>
      <c r="AH51">
        <f t="shared" si="2"/>
        <v>38</v>
      </c>
      <c r="AI51">
        <f t="shared" si="3"/>
        <v>0</v>
      </c>
      <c r="AJ51">
        <v>31</v>
      </c>
      <c r="AK51">
        <v>45</v>
      </c>
      <c r="AL51">
        <v>0</v>
      </c>
      <c r="AM51">
        <f t="shared" si="4"/>
        <v>38</v>
      </c>
      <c r="AN51">
        <f t="shared" si="5"/>
        <v>0</v>
      </c>
      <c r="AO51">
        <v>31</v>
      </c>
      <c r="AP51">
        <v>45</v>
      </c>
      <c r="AQ51">
        <v>0</v>
      </c>
      <c r="AR51">
        <f t="shared" si="6"/>
        <v>38</v>
      </c>
      <c r="AS51">
        <f t="shared" si="7"/>
        <v>0</v>
      </c>
    </row>
    <row r="52" spans="24:45" x14ac:dyDescent="0.25">
      <c r="Z52">
        <v>46</v>
      </c>
      <c r="AA52">
        <v>60</v>
      </c>
      <c r="AB52">
        <v>4</v>
      </c>
      <c r="AC52">
        <f t="shared" si="0"/>
        <v>53</v>
      </c>
      <c r="AD52">
        <f t="shared" si="1"/>
        <v>212</v>
      </c>
      <c r="AE52">
        <v>46</v>
      </c>
      <c r="AF52">
        <v>60</v>
      </c>
      <c r="AG52">
        <v>0</v>
      </c>
      <c r="AH52">
        <f t="shared" si="2"/>
        <v>53</v>
      </c>
      <c r="AI52">
        <f t="shared" si="3"/>
        <v>0</v>
      </c>
      <c r="AJ52">
        <v>46</v>
      </c>
      <c r="AK52">
        <v>60</v>
      </c>
      <c r="AL52">
        <v>0</v>
      </c>
      <c r="AM52">
        <f t="shared" si="4"/>
        <v>53</v>
      </c>
      <c r="AN52">
        <f t="shared" si="5"/>
        <v>0</v>
      </c>
      <c r="AO52">
        <v>46</v>
      </c>
      <c r="AP52">
        <v>60</v>
      </c>
      <c r="AQ52">
        <v>0</v>
      </c>
      <c r="AR52">
        <f t="shared" si="6"/>
        <v>53</v>
      </c>
      <c r="AS52">
        <f t="shared" si="7"/>
        <v>0</v>
      </c>
    </row>
    <row r="53" spans="24:45" x14ac:dyDescent="0.25">
      <c r="Z53">
        <v>61</v>
      </c>
      <c r="AA53">
        <v>75</v>
      </c>
      <c r="AB53">
        <v>5</v>
      </c>
      <c r="AC53">
        <f t="shared" si="0"/>
        <v>68</v>
      </c>
      <c r="AD53">
        <f t="shared" si="1"/>
        <v>340</v>
      </c>
      <c r="AE53">
        <v>61</v>
      </c>
      <c r="AF53">
        <v>75</v>
      </c>
      <c r="AG53">
        <v>0</v>
      </c>
      <c r="AH53">
        <f t="shared" si="2"/>
        <v>68</v>
      </c>
      <c r="AI53">
        <f t="shared" si="3"/>
        <v>0</v>
      </c>
      <c r="AJ53">
        <v>61</v>
      </c>
      <c r="AK53">
        <v>75</v>
      </c>
      <c r="AL53">
        <v>0</v>
      </c>
      <c r="AM53">
        <f t="shared" si="4"/>
        <v>68</v>
      </c>
      <c r="AN53">
        <f t="shared" si="5"/>
        <v>0</v>
      </c>
      <c r="AO53">
        <v>61</v>
      </c>
      <c r="AP53">
        <v>75</v>
      </c>
      <c r="AQ53">
        <v>0</v>
      </c>
      <c r="AR53">
        <f t="shared" si="6"/>
        <v>68</v>
      </c>
      <c r="AS53">
        <f t="shared" si="7"/>
        <v>0</v>
      </c>
    </row>
    <row r="54" spans="24:45" x14ac:dyDescent="0.25">
      <c r="Z54">
        <v>76</v>
      </c>
      <c r="AA54">
        <v>90</v>
      </c>
      <c r="AB54">
        <v>0</v>
      </c>
      <c r="AC54">
        <f t="shared" si="0"/>
        <v>83</v>
      </c>
      <c r="AD54">
        <f t="shared" si="1"/>
        <v>0</v>
      </c>
      <c r="AE54">
        <v>76</v>
      </c>
      <c r="AF54">
        <v>90</v>
      </c>
      <c r="AG54">
        <v>0</v>
      </c>
      <c r="AH54">
        <f t="shared" si="2"/>
        <v>83</v>
      </c>
      <c r="AI54">
        <f t="shared" si="3"/>
        <v>0</v>
      </c>
      <c r="AJ54">
        <v>76</v>
      </c>
      <c r="AK54">
        <v>90</v>
      </c>
      <c r="AL54">
        <v>0</v>
      </c>
      <c r="AM54">
        <f t="shared" si="4"/>
        <v>83</v>
      </c>
      <c r="AN54">
        <f t="shared" si="5"/>
        <v>0</v>
      </c>
      <c r="AO54">
        <v>76</v>
      </c>
      <c r="AP54">
        <v>90</v>
      </c>
      <c r="AQ54">
        <v>0</v>
      </c>
      <c r="AR54">
        <f t="shared" si="6"/>
        <v>83</v>
      </c>
      <c r="AS54">
        <f t="shared" si="7"/>
        <v>0</v>
      </c>
    </row>
    <row r="55" spans="24:45" x14ac:dyDescent="0.25">
      <c r="Z55">
        <v>91</v>
      </c>
      <c r="AA55">
        <v>105</v>
      </c>
      <c r="AB55">
        <v>0</v>
      </c>
      <c r="AC55">
        <f t="shared" si="0"/>
        <v>98</v>
      </c>
      <c r="AD55">
        <f t="shared" si="1"/>
        <v>0</v>
      </c>
      <c r="AE55">
        <v>91</v>
      </c>
      <c r="AF55">
        <v>105</v>
      </c>
      <c r="AG55">
        <v>0</v>
      </c>
      <c r="AH55">
        <f t="shared" si="2"/>
        <v>98</v>
      </c>
      <c r="AI55">
        <f t="shared" si="3"/>
        <v>0</v>
      </c>
      <c r="AJ55">
        <v>91</v>
      </c>
      <c r="AK55">
        <v>105</v>
      </c>
      <c r="AL55">
        <v>0</v>
      </c>
      <c r="AM55">
        <f t="shared" si="4"/>
        <v>98</v>
      </c>
      <c r="AN55">
        <f t="shared" si="5"/>
        <v>0</v>
      </c>
      <c r="AO55">
        <v>91</v>
      </c>
      <c r="AP55">
        <v>105</v>
      </c>
      <c r="AQ55">
        <v>0</v>
      </c>
      <c r="AR55">
        <f t="shared" si="6"/>
        <v>98</v>
      </c>
      <c r="AS55">
        <f t="shared" si="7"/>
        <v>0</v>
      </c>
    </row>
    <row r="56" spans="24:45" x14ac:dyDescent="0.25">
      <c r="AB56">
        <f>SUM(AB49:AB55)</f>
        <v>127</v>
      </c>
      <c r="AD56">
        <f>SUM(AD49:AD55)</f>
        <v>2771</v>
      </c>
      <c r="AG56">
        <f>SUM(AG49:AG55)</f>
        <v>0</v>
      </c>
      <c r="AI56">
        <f>SUM(AI49:AI55)</f>
        <v>0</v>
      </c>
      <c r="AL56">
        <f>SUM(AL49:AL55)</f>
        <v>0</v>
      </c>
      <c r="AN56">
        <f>SUM(AN49:AN55)</f>
        <v>0</v>
      </c>
      <c r="AQ56">
        <f>SUM(AQ49:AQ55)</f>
        <v>0</v>
      </c>
      <c r="AS56">
        <f>SUM(AS49:AS55)</f>
        <v>0</v>
      </c>
    </row>
    <row r="58" spans="24:45" x14ac:dyDescent="0.25">
      <c r="AB58" s="789" t="s">
        <v>522</v>
      </c>
      <c r="AC58" s="790">
        <f>+AD56</f>
        <v>2771</v>
      </c>
      <c r="AD58">
        <f>+AC58/AC59</f>
        <v>21.818897637795274</v>
      </c>
      <c r="AG58" s="789" t="s">
        <v>522</v>
      </c>
      <c r="AH58" s="790">
        <f>+AI56</f>
        <v>0</v>
      </c>
      <c r="AI58" t="e">
        <f>+AH58/AH59</f>
        <v>#DIV/0!</v>
      </c>
      <c r="AL58" s="789" t="s">
        <v>522</v>
      </c>
      <c r="AM58" s="790">
        <f>+AN56</f>
        <v>0</v>
      </c>
      <c r="AN58" t="e">
        <f>+AM58/AM59</f>
        <v>#DIV/0!</v>
      </c>
      <c r="AQ58" s="789" t="s">
        <v>522</v>
      </c>
      <c r="AR58" s="790">
        <f>+AS56</f>
        <v>0</v>
      </c>
      <c r="AS58" t="e">
        <f>+AR58/AR59</f>
        <v>#DIV/0!</v>
      </c>
    </row>
    <row r="59" spans="24:45" x14ac:dyDescent="0.25">
      <c r="AC59">
        <f>+AB56</f>
        <v>127</v>
      </c>
      <c r="AH59">
        <f>+AG56</f>
        <v>0</v>
      </c>
      <c r="AM59">
        <f>+AL56</f>
        <v>0</v>
      </c>
      <c r="AR59">
        <f>+AQ56</f>
        <v>0</v>
      </c>
    </row>
    <row r="61" spans="24:45" x14ac:dyDescent="0.25">
      <c r="AE61" t="s">
        <v>523</v>
      </c>
    </row>
    <row r="62" spans="24:45" x14ac:dyDescent="0.25">
      <c r="AE62" t="s">
        <v>524</v>
      </c>
    </row>
    <row r="64" spans="24:45" x14ac:dyDescent="0.25">
      <c r="X64">
        <v>18</v>
      </c>
      <c r="Z64" t="s">
        <v>525</v>
      </c>
      <c r="AA64">
        <v>18</v>
      </c>
      <c r="AB64" t="s">
        <v>526</v>
      </c>
      <c r="AC64" t="s">
        <v>527</v>
      </c>
      <c r="AE64" t="s">
        <v>528</v>
      </c>
      <c r="AF64">
        <v>21</v>
      </c>
      <c r="AG64">
        <v>10</v>
      </c>
      <c r="AJ64" t="s">
        <v>529</v>
      </c>
      <c r="AK64">
        <v>10</v>
      </c>
      <c r="AL64" t="s">
        <v>530</v>
      </c>
      <c r="AO64" t="s">
        <v>531</v>
      </c>
      <c r="AP64">
        <v>22</v>
      </c>
      <c r="AQ64">
        <v>31</v>
      </c>
    </row>
    <row r="65" spans="24:43" x14ac:dyDescent="0.25">
      <c r="X65">
        <v>20</v>
      </c>
      <c r="Z65" t="s">
        <v>532</v>
      </c>
      <c r="AA65">
        <v>20</v>
      </c>
      <c r="AB65">
        <v>5</v>
      </c>
      <c r="AC65" t="s">
        <v>533</v>
      </c>
      <c r="AE65" t="s">
        <v>534</v>
      </c>
      <c r="AF65">
        <v>21</v>
      </c>
      <c r="AG65" t="s">
        <v>535</v>
      </c>
      <c r="AJ65" t="s">
        <v>536</v>
      </c>
      <c r="AK65">
        <v>20</v>
      </c>
      <c r="AL65" s="791" t="s">
        <v>537</v>
      </c>
      <c r="AO65" t="s">
        <v>538</v>
      </c>
      <c r="AP65">
        <v>19</v>
      </c>
      <c r="AQ65" t="s">
        <v>539</v>
      </c>
    </row>
    <row r="66" spans="24:43" x14ac:dyDescent="0.25">
      <c r="Z66" t="s">
        <v>540</v>
      </c>
      <c r="AA66">
        <v>15</v>
      </c>
      <c r="AB66" t="s">
        <v>541</v>
      </c>
      <c r="AC66" t="s">
        <v>542</v>
      </c>
      <c r="AE66" t="s">
        <v>543</v>
      </c>
      <c r="AF66">
        <v>19</v>
      </c>
      <c r="AG66">
        <v>17</v>
      </c>
      <c r="AJ66" t="s">
        <v>544</v>
      </c>
      <c r="AK66">
        <v>20</v>
      </c>
      <c r="AL66">
        <v>16</v>
      </c>
      <c r="AO66" t="s">
        <v>545</v>
      </c>
      <c r="AP66">
        <v>10</v>
      </c>
      <c r="AQ66">
        <v>25</v>
      </c>
    </row>
    <row r="67" spans="24:43" ht="15.75" thickBot="1" x14ac:dyDescent="0.3">
      <c r="AA67" s="792">
        <f>SUM(AA64:AA66)</f>
        <v>53</v>
      </c>
      <c r="AF67" s="792">
        <f>SUM(AF64:AF66)</f>
        <v>61</v>
      </c>
      <c r="AK67" s="792">
        <f>SUM(AK64:AK66)</f>
        <v>50</v>
      </c>
      <c r="AP67" s="792">
        <f>SUM(AP64:AP66)</f>
        <v>51</v>
      </c>
    </row>
    <row r="68" spans="24:43" ht="15.75" thickTop="1" x14ac:dyDescent="0.25"/>
    <row r="69" spans="24:43" x14ac:dyDescent="0.25">
      <c r="Z69" t="s">
        <v>546</v>
      </c>
      <c r="AE69" t="s">
        <v>546</v>
      </c>
    </row>
    <row r="70" spans="24:43" x14ac:dyDescent="0.25">
      <c r="Z70" t="s">
        <v>524</v>
      </c>
      <c r="AB70">
        <v>10</v>
      </c>
      <c r="AE70" t="s">
        <v>524</v>
      </c>
      <c r="AG70">
        <v>10</v>
      </c>
    </row>
    <row r="71" spans="24:43" x14ac:dyDescent="0.25">
      <c r="Z71" t="s">
        <v>547</v>
      </c>
      <c r="AB71">
        <v>8</v>
      </c>
      <c r="AE71" t="s">
        <v>547</v>
      </c>
      <c r="AG71">
        <v>8</v>
      </c>
    </row>
    <row r="72" spans="24:43" x14ac:dyDescent="0.25">
      <c r="Z72" t="s">
        <v>548</v>
      </c>
      <c r="AB72">
        <v>5</v>
      </c>
      <c r="AE72" t="s">
        <v>548</v>
      </c>
      <c r="AG72">
        <v>5</v>
      </c>
    </row>
    <row r="74" spans="24:43" x14ac:dyDescent="0.25">
      <c r="Z74">
        <v>251</v>
      </c>
      <c r="AA74">
        <v>10</v>
      </c>
      <c r="AB74">
        <f>+Z74*AA74</f>
        <v>2510</v>
      </c>
    </row>
    <row r="75" spans="24:43" x14ac:dyDescent="0.25">
      <c r="Z75">
        <v>1</v>
      </c>
      <c r="AA75">
        <v>8</v>
      </c>
      <c r="AB75">
        <f>+AA75*Z75</f>
        <v>8</v>
      </c>
    </row>
    <row r="76" spans="24:43" x14ac:dyDescent="0.25">
      <c r="Z76">
        <f>SUM(Z74:Z75)</f>
        <v>252</v>
      </c>
      <c r="AB76">
        <f>SUM(AB74:AB75)</f>
        <v>2518</v>
      </c>
      <c r="AC76" s="793">
        <f>+AB76/Z76</f>
        <v>9.9920634920634921</v>
      </c>
    </row>
  </sheetData>
  <mergeCells count="212">
    <mergeCell ref="V43:V45"/>
    <mergeCell ref="W43:W45"/>
    <mergeCell ref="N44:O44"/>
    <mergeCell ref="N45:O45"/>
    <mergeCell ref="J43:J45"/>
    <mergeCell ref="K43:K45"/>
    <mergeCell ref="L43:L45"/>
    <mergeCell ref="M43:M45"/>
    <mergeCell ref="T43:T45"/>
    <mergeCell ref="U43:U45"/>
    <mergeCell ref="V40:V42"/>
    <mergeCell ref="W40:W42"/>
    <mergeCell ref="N41:O41"/>
    <mergeCell ref="N42:O42"/>
    <mergeCell ref="B43:B45"/>
    <mergeCell ref="C43:C45"/>
    <mergeCell ref="D43:D45"/>
    <mergeCell ref="E43:F45"/>
    <mergeCell ref="G43:H45"/>
    <mergeCell ref="I43:I45"/>
    <mergeCell ref="J40:J42"/>
    <mergeCell ref="K40:K42"/>
    <mergeCell ref="L40:L42"/>
    <mergeCell ref="M40:M42"/>
    <mergeCell ref="T40:T42"/>
    <mergeCell ref="U40:U42"/>
    <mergeCell ref="V37:V39"/>
    <mergeCell ref="W37:W39"/>
    <mergeCell ref="N38:O38"/>
    <mergeCell ref="N39:O39"/>
    <mergeCell ref="B40:B42"/>
    <mergeCell ref="C40:C42"/>
    <mergeCell ref="D40:D42"/>
    <mergeCell ref="E40:F42"/>
    <mergeCell ref="G40:H42"/>
    <mergeCell ref="I40:I42"/>
    <mergeCell ref="J37:J39"/>
    <mergeCell ref="K37:K39"/>
    <mergeCell ref="L37:L39"/>
    <mergeCell ref="M37:M39"/>
    <mergeCell ref="T37:T39"/>
    <mergeCell ref="U37:U39"/>
    <mergeCell ref="V34:V36"/>
    <mergeCell ref="W34:W36"/>
    <mergeCell ref="N35:O35"/>
    <mergeCell ref="N36:O36"/>
    <mergeCell ref="B37:B39"/>
    <mergeCell ref="C37:C39"/>
    <mergeCell ref="D37:D39"/>
    <mergeCell ref="E37:F39"/>
    <mergeCell ref="G37:H39"/>
    <mergeCell ref="I37:I39"/>
    <mergeCell ref="J34:J36"/>
    <mergeCell ref="K34:K36"/>
    <mergeCell ref="L34:L36"/>
    <mergeCell ref="M34:M36"/>
    <mergeCell ref="T34:T36"/>
    <mergeCell ref="U34:U36"/>
    <mergeCell ref="B34:B36"/>
    <mergeCell ref="C34:C36"/>
    <mergeCell ref="D34:D36"/>
    <mergeCell ref="E34:F36"/>
    <mergeCell ref="G34:H36"/>
    <mergeCell ref="I34:I36"/>
    <mergeCell ref="L31:L33"/>
    <mergeCell ref="M31:M33"/>
    <mergeCell ref="T31:T33"/>
    <mergeCell ref="U31:U33"/>
    <mergeCell ref="V31:V33"/>
    <mergeCell ref="W31:W33"/>
    <mergeCell ref="N32:O32"/>
    <mergeCell ref="N33:O33"/>
    <mergeCell ref="D31:D33"/>
    <mergeCell ref="E31:F33"/>
    <mergeCell ref="G31:H33"/>
    <mergeCell ref="I31:I33"/>
    <mergeCell ref="J31:J33"/>
    <mergeCell ref="K31:K33"/>
    <mergeCell ref="L28:L30"/>
    <mergeCell ref="M28:M30"/>
    <mergeCell ref="T28:T30"/>
    <mergeCell ref="U28:U30"/>
    <mergeCell ref="V28:V30"/>
    <mergeCell ref="W28:W30"/>
    <mergeCell ref="N29:O29"/>
    <mergeCell ref="N30:O30"/>
    <mergeCell ref="V25:V27"/>
    <mergeCell ref="W25:W27"/>
    <mergeCell ref="N26:O26"/>
    <mergeCell ref="N27:O27"/>
    <mergeCell ref="D28:D30"/>
    <mergeCell ref="E28:F30"/>
    <mergeCell ref="G28:H30"/>
    <mergeCell ref="I28:I30"/>
    <mergeCell ref="J28:J30"/>
    <mergeCell ref="K28:K30"/>
    <mergeCell ref="J25:J27"/>
    <mergeCell ref="K25:K27"/>
    <mergeCell ref="L25:L27"/>
    <mergeCell ref="M25:M27"/>
    <mergeCell ref="T25:T27"/>
    <mergeCell ref="U25:U27"/>
    <mergeCell ref="V22:V24"/>
    <mergeCell ref="W22:W24"/>
    <mergeCell ref="N23:O23"/>
    <mergeCell ref="N24:O24"/>
    <mergeCell ref="B25:B33"/>
    <mergeCell ref="C25:C33"/>
    <mergeCell ref="D25:D27"/>
    <mergeCell ref="E25:F27"/>
    <mergeCell ref="G25:H27"/>
    <mergeCell ref="I25:I27"/>
    <mergeCell ref="J22:J24"/>
    <mergeCell ref="K22:K24"/>
    <mergeCell ref="L22:L24"/>
    <mergeCell ref="M22:M24"/>
    <mergeCell ref="T22:T24"/>
    <mergeCell ref="U22:U24"/>
    <mergeCell ref="B22:B24"/>
    <mergeCell ref="C22:C24"/>
    <mergeCell ref="D22:D24"/>
    <mergeCell ref="E22:F24"/>
    <mergeCell ref="G22:H24"/>
    <mergeCell ref="I22:I24"/>
    <mergeCell ref="L19:L21"/>
    <mergeCell ref="M19:M21"/>
    <mergeCell ref="T19:T21"/>
    <mergeCell ref="U19:U21"/>
    <mergeCell ref="V19:V21"/>
    <mergeCell ref="W19:W21"/>
    <mergeCell ref="N20:O20"/>
    <mergeCell ref="N21:O21"/>
    <mergeCell ref="D19:D21"/>
    <mergeCell ref="E19:F21"/>
    <mergeCell ref="G19:H21"/>
    <mergeCell ref="I19:I21"/>
    <mergeCell ref="J19:J21"/>
    <mergeCell ref="K19:K21"/>
    <mergeCell ref="L16:L18"/>
    <mergeCell ref="M16:M18"/>
    <mergeCell ref="T16:T18"/>
    <mergeCell ref="U16:U18"/>
    <mergeCell ref="V16:V18"/>
    <mergeCell ref="W16:W18"/>
    <mergeCell ref="N17:O17"/>
    <mergeCell ref="N18:O18"/>
    <mergeCell ref="T14:T15"/>
    <mergeCell ref="U14:U15"/>
    <mergeCell ref="B16:B19"/>
    <mergeCell ref="C16:C21"/>
    <mergeCell ref="D16:D18"/>
    <mergeCell ref="E16:F18"/>
    <mergeCell ref="G16:H18"/>
    <mergeCell ref="I16:I18"/>
    <mergeCell ref="J16:J18"/>
    <mergeCell ref="K16:K18"/>
    <mergeCell ref="K13:K15"/>
    <mergeCell ref="L13:L15"/>
    <mergeCell ref="M13:M15"/>
    <mergeCell ref="T13:U13"/>
    <mergeCell ref="N14:N15"/>
    <mergeCell ref="O14:O15"/>
    <mergeCell ref="P14:P15"/>
    <mergeCell ref="Q14:Q15"/>
    <mergeCell ref="R14:R15"/>
    <mergeCell ref="S14:S15"/>
    <mergeCell ref="C13:C15"/>
    <mergeCell ref="D13:D15"/>
    <mergeCell ref="E13:F15"/>
    <mergeCell ref="G13:H15"/>
    <mergeCell ref="I13:I15"/>
    <mergeCell ref="J13:J15"/>
    <mergeCell ref="AA11:AD11"/>
    <mergeCell ref="AF11:AI11"/>
    <mergeCell ref="AK11:AN11"/>
    <mergeCell ref="AP11:AS11"/>
    <mergeCell ref="B12:M12"/>
    <mergeCell ref="N12:O13"/>
    <mergeCell ref="P12:S13"/>
    <mergeCell ref="T12:U12"/>
    <mergeCell ref="V12:W12"/>
    <mergeCell ref="B13:B15"/>
    <mergeCell ref="B10:M10"/>
    <mergeCell ref="N10:W10"/>
    <mergeCell ref="C11:D11"/>
    <mergeCell ref="F11:G11"/>
    <mergeCell ref="I11:M11"/>
    <mergeCell ref="N11:O11"/>
    <mergeCell ref="P11:R11"/>
    <mergeCell ref="T11:W11"/>
    <mergeCell ref="F8:I8"/>
    <mergeCell ref="K8:T8"/>
    <mergeCell ref="C9:E9"/>
    <mergeCell ref="F9:I9"/>
    <mergeCell ref="K9:T9"/>
    <mergeCell ref="U9:W9"/>
    <mergeCell ref="B5:W5"/>
    <mergeCell ref="B6:E6"/>
    <mergeCell ref="F6:I6"/>
    <mergeCell ref="J6:T6"/>
    <mergeCell ref="U6:W6"/>
    <mergeCell ref="C7:E7"/>
    <mergeCell ref="F7:I7"/>
    <mergeCell ref="K7:T7"/>
    <mergeCell ref="U7:W8"/>
    <mergeCell ref="C8:E8"/>
    <mergeCell ref="B3:W3"/>
    <mergeCell ref="C4:D4"/>
    <mergeCell ref="F4:G4"/>
    <mergeCell ref="I4:O4"/>
    <mergeCell ref="P4:S4"/>
    <mergeCell ref="T4:W4"/>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Rendicion Ctas</vt:lpstr>
      <vt:lpstr>Recaudación</vt:lpstr>
      <vt:lpstr>Avance Presupuesto</vt:lpstr>
      <vt:lpstr>G. Programable</vt:lpstr>
      <vt:lpstr>G. Operación</vt:lpstr>
      <vt:lpstr>Serv. Personales</vt:lpstr>
      <vt:lpstr>J.T.</vt:lpstr>
      <vt:lpstr>T.J.A.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cojprepc0001</dc:creator>
  <cp:lastModifiedBy>obruno</cp:lastModifiedBy>
  <dcterms:created xsi:type="dcterms:W3CDTF">2018-04-24T22:41:04Z</dcterms:created>
  <dcterms:modified xsi:type="dcterms:W3CDTF">2024-04-24T20:18:30Z</dcterms:modified>
</cp:coreProperties>
</file>