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200" windowHeight="10245"/>
  </bookViews>
  <sheets>
    <sheet name="Rendicion Ctas" sheetId="1" r:id="rId1"/>
    <sheet name="Recaudación" sheetId="2" r:id="rId2"/>
    <sheet name="Avance Presupuesto" sheetId="3" r:id="rId3"/>
    <sheet name="G. Programable" sheetId="4" r:id="rId4"/>
    <sheet name="G. Operación" sheetId="5" r:id="rId5"/>
    <sheet name="Serv. Personales" sheetId="6" r:id="rId6"/>
    <sheet name="TJA" sheetId="7" r:id="rId7"/>
    <sheet name="TJT" sheetId="8" r:id="rId8"/>
  </sheets>
  <externalReferences>
    <externalReference r:id="rId9"/>
    <externalReference r:id="rId10"/>
    <externalReference r:id="rId11"/>
  </externalReferences>
  <definedNames>
    <definedName name="_xlnm.Print_Area" localSheetId="2">'Avance Presupuesto'!$A$1:$H$35</definedName>
    <definedName name="_xlnm.Print_Area" localSheetId="4">'G. Operación'!$A$1:$H$33</definedName>
    <definedName name="_xlnm.Print_Area" localSheetId="3">'G. Programable'!$A$1:$H$33</definedName>
    <definedName name="_xlnm.Print_Area" localSheetId="1">Recaudación!$A$1:$H$34</definedName>
    <definedName name="_xlnm.Print_Area" localSheetId="0">'Rendicion Ctas'!$A$1:$H$33</definedName>
    <definedName name="_xlnm.Print_Area" localSheetId="5">'Serv. Personales'!$A$1:$H$58</definedName>
  </definedNames>
  <calcPr calcId="145621"/>
</workbook>
</file>

<file path=xl/calcChain.xml><?xml version="1.0" encoding="utf-8"?>
<calcChain xmlns="http://schemas.openxmlformats.org/spreadsheetml/2006/main">
  <c r="AI220" i="8" l="1"/>
  <c r="AI221" i="8" s="1"/>
  <c r="AI222" i="8" s="1"/>
  <c r="AH220" i="8"/>
  <c r="AG219" i="8"/>
  <c r="AG220" i="8" s="1"/>
  <c r="AF219" i="8"/>
  <c r="AF220" i="8" s="1"/>
  <c r="AB221" i="8" s="1"/>
  <c r="AA222" i="8" s="1"/>
  <c r="AI226" i="8" s="1"/>
  <c r="AI227" i="8" s="1"/>
  <c r="AE219" i="8"/>
  <c r="AE220" i="8" s="1"/>
  <c r="AD219" i="8"/>
  <c r="AD220" i="8" s="1"/>
  <c r="AF218" i="8"/>
  <c r="AG215" i="8"/>
  <c r="AF215" i="8"/>
  <c r="AG214" i="8"/>
  <c r="AF214" i="8"/>
  <c r="AG213" i="8"/>
  <c r="AF213" i="8"/>
  <c r="AI206" i="8"/>
  <c r="AG203" i="8"/>
  <c r="Q193" i="8"/>
  <c r="Q192" i="8"/>
  <c r="P192" i="8"/>
  <c r="AS191" i="8"/>
  <c r="U191" i="8" s="1"/>
  <c r="W191" i="8" s="1"/>
  <c r="AR191" i="8"/>
  <c r="AQ191" i="8"/>
  <c r="AG191" i="8"/>
  <c r="AC191" i="8"/>
  <c r="P193" i="8" s="1"/>
  <c r="T191" i="8"/>
  <c r="Q190" i="8"/>
  <c r="Q189" i="8"/>
  <c r="P189" i="8"/>
  <c r="AS188" i="8"/>
  <c r="U188" i="8" s="1"/>
  <c r="W188" i="8" s="1"/>
  <c r="AR188" i="8"/>
  <c r="AQ188" i="8"/>
  <c r="AG188" i="8"/>
  <c r="AC188" i="8"/>
  <c r="P190" i="8" s="1"/>
  <c r="T188" i="8"/>
  <c r="Q187" i="8"/>
  <c r="Q186" i="8"/>
  <c r="P186" i="8"/>
  <c r="AS185" i="8"/>
  <c r="U185" i="8" s="1"/>
  <c r="W185" i="8" s="1"/>
  <c r="AR185" i="8"/>
  <c r="AQ185" i="8"/>
  <c r="AG185" i="8"/>
  <c r="AC185" i="8"/>
  <c r="P187" i="8" s="1"/>
  <c r="T185" i="8"/>
  <c r="Q184" i="8"/>
  <c r="Q183" i="8"/>
  <c r="P183" i="8"/>
  <c r="AS182" i="8"/>
  <c r="U182" i="8" s="1"/>
  <c r="W182" i="8" s="1"/>
  <c r="AR182" i="8"/>
  <c r="AQ182" i="8"/>
  <c r="AG182" i="8"/>
  <c r="AC182" i="8"/>
  <c r="P184" i="8" s="1"/>
  <c r="T182" i="8"/>
  <c r="Q181" i="8"/>
  <c r="Q180" i="8"/>
  <c r="P180" i="8"/>
  <c r="AS179" i="8"/>
  <c r="U179" i="8" s="1"/>
  <c r="W179" i="8" s="1"/>
  <c r="AR179" i="8"/>
  <c r="AQ179" i="8"/>
  <c r="AG179" i="8"/>
  <c r="AC179" i="8"/>
  <c r="P181" i="8" s="1"/>
  <c r="T179" i="8"/>
  <c r="Q178" i="8"/>
  <c r="Q177" i="8"/>
  <c r="P177" i="8"/>
  <c r="AS176" i="8"/>
  <c r="U176" i="8" s="1"/>
  <c r="W176" i="8" s="1"/>
  <c r="AR176" i="8"/>
  <c r="AQ176" i="8"/>
  <c r="AG176" i="8"/>
  <c r="AC176" i="8"/>
  <c r="P178" i="8" s="1"/>
  <c r="T176" i="8"/>
  <c r="Q175" i="8"/>
  <c r="Q174" i="8"/>
  <c r="P174" i="8"/>
  <c r="AS173" i="8"/>
  <c r="U173" i="8" s="1"/>
  <c r="W173" i="8" s="1"/>
  <c r="AR173" i="8"/>
  <c r="AQ173" i="8"/>
  <c r="AG173" i="8"/>
  <c r="AC173" i="8"/>
  <c r="P175" i="8" s="1"/>
  <c r="T173" i="8"/>
  <c r="Q172" i="8"/>
  <c r="Q171" i="8"/>
  <c r="P171" i="8"/>
  <c r="AS170" i="8"/>
  <c r="U170" i="8" s="1"/>
  <c r="W170" i="8" s="1"/>
  <c r="AR170" i="8"/>
  <c r="AQ170" i="8"/>
  <c r="AG170" i="8"/>
  <c r="AC170" i="8"/>
  <c r="P172" i="8" s="1"/>
  <c r="T170" i="8"/>
  <c r="Q169" i="8"/>
  <c r="Q168" i="8"/>
  <c r="P168" i="8"/>
  <c r="AS167" i="8"/>
  <c r="U167" i="8" s="1"/>
  <c r="W167" i="8" s="1"/>
  <c r="AR167" i="8"/>
  <c r="AQ167" i="8"/>
  <c r="AG167" i="8"/>
  <c r="AC167" i="8"/>
  <c r="P169" i="8" s="1"/>
  <c r="T167" i="8"/>
  <c r="Q166" i="8"/>
  <c r="Q165" i="8"/>
  <c r="P165" i="8"/>
  <c r="AS164" i="8"/>
  <c r="U164" i="8" s="1"/>
  <c r="W164" i="8" s="1"/>
  <c r="AR164" i="8"/>
  <c r="AQ164" i="8"/>
  <c r="AG164" i="8"/>
  <c r="AC164" i="8"/>
  <c r="P166" i="8" s="1"/>
  <c r="T164" i="8"/>
  <c r="Q163" i="8"/>
  <c r="Q162" i="8"/>
  <c r="P162" i="8"/>
  <c r="AS161" i="8"/>
  <c r="U161" i="8" s="1"/>
  <c r="W161" i="8" s="1"/>
  <c r="AR161" i="8"/>
  <c r="AQ161" i="8"/>
  <c r="AG161" i="8"/>
  <c r="AC161" i="8"/>
  <c r="P163" i="8" s="1"/>
  <c r="T161" i="8"/>
  <c r="Q160" i="8"/>
  <c r="Q159" i="8"/>
  <c r="P159" i="8"/>
  <c r="AS158" i="8"/>
  <c r="U158" i="8" s="1"/>
  <c r="W158" i="8" s="1"/>
  <c r="AR158" i="8"/>
  <c r="AQ158" i="8"/>
  <c r="AG158" i="8"/>
  <c r="AC158" i="8"/>
  <c r="P160" i="8" s="1"/>
  <c r="T158" i="8"/>
  <c r="Q157" i="8"/>
  <c r="Q156" i="8"/>
  <c r="P156" i="8"/>
  <c r="AS155" i="8"/>
  <c r="U155" i="8" s="1"/>
  <c r="W155" i="8" s="1"/>
  <c r="AR155" i="8"/>
  <c r="AQ155" i="8"/>
  <c r="AG155" i="8"/>
  <c r="AC155" i="8"/>
  <c r="P157" i="8" s="1"/>
  <c r="T155" i="8"/>
  <c r="Q154" i="8"/>
  <c r="Q153" i="8"/>
  <c r="P153" i="8"/>
  <c r="AS152" i="8"/>
  <c r="U152" i="8" s="1"/>
  <c r="W152" i="8" s="1"/>
  <c r="AR152" i="8"/>
  <c r="AQ152" i="8"/>
  <c r="AG152" i="8"/>
  <c r="AC152" i="8"/>
  <c r="P154" i="8" s="1"/>
  <c r="T152" i="8"/>
  <c r="Q151" i="8"/>
  <c r="Q150" i="8"/>
  <c r="P150" i="8"/>
  <c r="AS149" i="8"/>
  <c r="U149" i="8" s="1"/>
  <c r="W149" i="8" s="1"/>
  <c r="AR149" i="8"/>
  <c r="AQ149" i="8"/>
  <c r="AG149" i="8"/>
  <c r="AC149" i="8"/>
  <c r="P151" i="8" s="1"/>
  <c r="T149" i="8"/>
  <c r="Q148" i="8"/>
  <c r="Q147" i="8"/>
  <c r="P147" i="8"/>
  <c r="AS146" i="8"/>
  <c r="U146" i="8" s="1"/>
  <c r="W146" i="8" s="1"/>
  <c r="AR146" i="8"/>
  <c r="AQ146" i="8"/>
  <c r="AG146" i="8"/>
  <c r="AC146" i="8"/>
  <c r="P148" i="8" s="1"/>
  <c r="T146" i="8"/>
  <c r="Q145" i="8"/>
  <c r="Q144" i="8"/>
  <c r="P144" i="8"/>
  <c r="AS143" i="8"/>
  <c r="U143" i="8" s="1"/>
  <c r="W143" i="8" s="1"/>
  <c r="AR143" i="8"/>
  <c r="AQ143" i="8"/>
  <c r="AG143" i="8"/>
  <c r="AC143" i="8"/>
  <c r="P145" i="8" s="1"/>
  <c r="T143" i="8"/>
  <c r="Q142" i="8"/>
  <c r="Q141" i="8"/>
  <c r="P141" i="8"/>
  <c r="AS140" i="8"/>
  <c r="U140" i="8" s="1"/>
  <c r="W140" i="8" s="1"/>
  <c r="AR140" i="8"/>
  <c r="AQ140" i="8"/>
  <c r="AG140" i="8"/>
  <c r="AC140" i="8"/>
  <c r="P142" i="8" s="1"/>
  <c r="T140" i="8"/>
  <c r="Q139" i="8"/>
  <c r="Q138" i="8"/>
  <c r="P138" i="8"/>
  <c r="AS137" i="8"/>
  <c r="U137" i="8" s="1"/>
  <c r="W137" i="8" s="1"/>
  <c r="AR137" i="8"/>
  <c r="AQ137" i="8"/>
  <c r="AG137" i="8"/>
  <c r="AC137" i="8"/>
  <c r="P139" i="8" s="1"/>
  <c r="T137" i="8"/>
  <c r="Q136" i="8"/>
  <c r="Q135" i="8"/>
  <c r="P135" i="8"/>
  <c r="AS134" i="8"/>
  <c r="U134" i="8" s="1"/>
  <c r="W134" i="8" s="1"/>
  <c r="AR134" i="8"/>
  <c r="AQ134" i="8"/>
  <c r="AG134" i="8"/>
  <c r="AC134" i="8"/>
  <c r="P136" i="8" s="1"/>
  <c r="T134" i="8"/>
  <c r="Q133" i="8"/>
  <c r="Q132" i="8"/>
  <c r="P132" i="8"/>
  <c r="AS131" i="8"/>
  <c r="U131" i="8" s="1"/>
  <c r="W131" i="8" s="1"/>
  <c r="AR131" i="8"/>
  <c r="AQ131" i="8"/>
  <c r="AG131" i="8"/>
  <c r="AC131" i="8"/>
  <c r="P133" i="8" s="1"/>
  <c r="T131" i="8"/>
  <c r="Q130" i="8"/>
  <c r="Q129" i="8"/>
  <c r="P129" i="8"/>
  <c r="AS128" i="8"/>
  <c r="U128" i="8" s="1"/>
  <c r="W128" i="8" s="1"/>
  <c r="AR128" i="8"/>
  <c r="AQ128" i="8"/>
  <c r="AG128" i="8"/>
  <c r="AC128" i="8"/>
  <c r="P130" i="8" s="1"/>
  <c r="T128" i="8"/>
  <c r="Q127" i="8"/>
  <c r="Q126" i="8"/>
  <c r="P126" i="8"/>
  <c r="AS125" i="8"/>
  <c r="U125" i="8" s="1"/>
  <c r="W125" i="8" s="1"/>
  <c r="AR125" i="8"/>
  <c r="AQ125" i="8"/>
  <c r="AG125" i="8"/>
  <c r="AC125" i="8"/>
  <c r="P127" i="8" s="1"/>
  <c r="T125" i="8"/>
  <c r="Q124" i="8"/>
  <c r="Q123" i="8"/>
  <c r="P123" i="8"/>
  <c r="AS122" i="8"/>
  <c r="U122" i="8" s="1"/>
  <c r="W122" i="8" s="1"/>
  <c r="AR122" i="8"/>
  <c r="AQ122" i="8"/>
  <c r="AG122" i="8"/>
  <c r="AC122" i="8"/>
  <c r="P124" i="8" s="1"/>
  <c r="T122" i="8"/>
  <c r="Q121" i="8"/>
  <c r="Q120" i="8"/>
  <c r="P120" i="8"/>
  <c r="AS119" i="8"/>
  <c r="U119" i="8" s="1"/>
  <c r="W119" i="8" s="1"/>
  <c r="AR119" i="8"/>
  <c r="AQ119" i="8"/>
  <c r="AG119" i="8"/>
  <c r="AC119" i="8"/>
  <c r="P121" i="8" s="1"/>
  <c r="T119" i="8"/>
  <c r="Q118" i="8"/>
  <c r="Q117" i="8"/>
  <c r="P117" i="8"/>
  <c r="AS116" i="8"/>
  <c r="U116" i="8" s="1"/>
  <c r="W116" i="8" s="1"/>
  <c r="AR116" i="8"/>
  <c r="AQ116" i="8"/>
  <c r="AG116" i="8"/>
  <c r="AC116" i="8"/>
  <c r="P118" i="8" s="1"/>
  <c r="T116" i="8"/>
  <c r="Q115" i="8"/>
  <c r="Q114" i="8"/>
  <c r="P114" i="8"/>
  <c r="AS113" i="8"/>
  <c r="U113" i="8" s="1"/>
  <c r="W113" i="8" s="1"/>
  <c r="AR113" i="8"/>
  <c r="AQ113" i="8"/>
  <c r="AG113" i="8"/>
  <c r="AC113" i="8"/>
  <c r="P115" i="8" s="1"/>
  <c r="T113" i="8"/>
  <c r="Q112" i="8"/>
  <c r="Q111" i="8"/>
  <c r="P111" i="8"/>
  <c r="AS110" i="8"/>
  <c r="U110" i="8" s="1"/>
  <c r="W110" i="8" s="1"/>
  <c r="AR110" i="8"/>
  <c r="AQ110" i="8"/>
  <c r="AG110" i="8"/>
  <c r="AC110" i="8"/>
  <c r="P112" i="8" s="1"/>
  <c r="T110" i="8"/>
  <c r="Q109" i="8"/>
  <c r="Q108" i="8"/>
  <c r="P108" i="8"/>
  <c r="AS107" i="8"/>
  <c r="U107" i="8" s="1"/>
  <c r="W107" i="8" s="1"/>
  <c r="AR107" i="8"/>
  <c r="AQ107" i="8"/>
  <c r="AG107" i="8"/>
  <c r="AC107" i="8"/>
  <c r="P109" i="8" s="1"/>
  <c r="T107" i="8"/>
  <c r="Q106" i="8"/>
  <c r="Q105" i="8"/>
  <c r="P105" i="8"/>
  <c r="AS104" i="8"/>
  <c r="U104" i="8" s="1"/>
  <c r="W104" i="8" s="1"/>
  <c r="AR104" i="8"/>
  <c r="AQ104" i="8"/>
  <c r="AG104" i="8"/>
  <c r="AC104" i="8"/>
  <c r="P106" i="8" s="1"/>
  <c r="T104" i="8"/>
  <c r="Q103" i="8"/>
  <c r="Q102" i="8"/>
  <c r="P102" i="8"/>
  <c r="AS101" i="8"/>
  <c r="U101" i="8" s="1"/>
  <c r="W101" i="8" s="1"/>
  <c r="AR101" i="8"/>
  <c r="AQ101" i="8"/>
  <c r="AG101" i="8"/>
  <c r="AC101" i="8"/>
  <c r="P103" i="8" s="1"/>
  <c r="T101" i="8"/>
  <c r="Q100" i="8"/>
  <c r="Q99" i="8"/>
  <c r="P99" i="8"/>
  <c r="AS98" i="8"/>
  <c r="U98" i="8" s="1"/>
  <c r="W98" i="8" s="1"/>
  <c r="AR98" i="8"/>
  <c r="AQ98" i="8"/>
  <c r="AG98" i="8"/>
  <c r="AC98" i="8"/>
  <c r="P100" i="8" s="1"/>
  <c r="T98" i="8"/>
  <c r="Q97" i="8"/>
  <c r="Q96" i="8"/>
  <c r="P96" i="8"/>
  <c r="AS95" i="8"/>
  <c r="U95" i="8" s="1"/>
  <c r="W95" i="8" s="1"/>
  <c r="AR95" i="8"/>
  <c r="AQ95" i="8"/>
  <c r="AG95" i="8"/>
  <c r="AC95" i="8"/>
  <c r="P97" i="8" s="1"/>
  <c r="T95" i="8"/>
  <c r="Q94" i="8"/>
  <c r="Q93" i="8"/>
  <c r="P93" i="8"/>
  <c r="AS92" i="8"/>
  <c r="U92" i="8" s="1"/>
  <c r="W92" i="8" s="1"/>
  <c r="AR92" i="8"/>
  <c r="AQ92" i="8"/>
  <c r="AG92" i="8"/>
  <c r="AC92" i="8"/>
  <c r="P94" i="8" s="1"/>
  <c r="T92" i="8"/>
  <c r="Q91" i="8"/>
  <c r="Q90" i="8"/>
  <c r="P90" i="8"/>
  <c r="AW89" i="8"/>
  <c r="AV89" i="8"/>
  <c r="AU89" i="8"/>
  <c r="AR89" i="8"/>
  <c r="AS89" i="8" s="1"/>
  <c r="U89" i="8" s="1"/>
  <c r="AQ89" i="8"/>
  <c r="AG89" i="8"/>
  <c r="AC89" i="8"/>
  <c r="P91" i="8" s="1"/>
  <c r="W89" i="8"/>
  <c r="T89" i="8"/>
  <c r="P88" i="8"/>
  <c r="Q87" i="8"/>
  <c r="P87" i="8"/>
  <c r="AR86" i="8"/>
  <c r="AS86" i="8" s="1"/>
  <c r="U86" i="8" s="1"/>
  <c r="AQ86" i="8"/>
  <c r="AG86" i="8"/>
  <c r="Q88" i="8" s="1"/>
  <c r="AC86" i="8"/>
  <c r="W86" i="8"/>
  <c r="T86" i="8"/>
  <c r="P85" i="8"/>
  <c r="Q84" i="8"/>
  <c r="P84" i="8"/>
  <c r="AR83" i="8"/>
  <c r="AS83" i="8" s="1"/>
  <c r="U83" i="8" s="1"/>
  <c r="AQ83" i="8"/>
  <c r="AG83" i="8"/>
  <c r="Q85" i="8" s="1"/>
  <c r="AC83" i="8"/>
  <c r="W83" i="8"/>
  <c r="T83" i="8"/>
  <c r="P82" i="8"/>
  <c r="Q81" i="8"/>
  <c r="P81" i="8"/>
  <c r="AR80" i="8"/>
  <c r="AS80" i="8" s="1"/>
  <c r="U80" i="8" s="1"/>
  <c r="W80" i="8" s="1"/>
  <c r="AQ80" i="8"/>
  <c r="AG80" i="8"/>
  <c r="Q82" i="8" s="1"/>
  <c r="AC80" i="8"/>
  <c r="T80" i="8"/>
  <c r="P79" i="8"/>
  <c r="Q78" i="8"/>
  <c r="P78" i="8"/>
  <c r="AR77" i="8"/>
  <c r="AS77" i="8" s="1"/>
  <c r="U77" i="8" s="1"/>
  <c r="AQ77" i="8"/>
  <c r="AG77" i="8"/>
  <c r="Q79" i="8" s="1"/>
  <c r="AC77" i="8"/>
  <c r="W77" i="8"/>
  <c r="T77" i="8"/>
  <c r="P76" i="8"/>
  <c r="Q75" i="8"/>
  <c r="P75" i="8"/>
  <c r="AR74" i="8"/>
  <c r="AS74" i="8" s="1"/>
  <c r="U74" i="8" s="1"/>
  <c r="AQ74" i="8"/>
  <c r="AG74" i="8"/>
  <c r="Q76" i="8" s="1"/>
  <c r="AC74" i="8"/>
  <c r="W74" i="8"/>
  <c r="T74" i="8"/>
  <c r="P73" i="8"/>
  <c r="Q72" i="8"/>
  <c r="P72" i="8"/>
  <c r="AR71" i="8"/>
  <c r="AS71" i="8" s="1"/>
  <c r="U71" i="8" s="1"/>
  <c r="AQ71" i="8"/>
  <c r="AG71" i="8"/>
  <c r="Q73" i="8" s="1"/>
  <c r="AC71" i="8"/>
  <c r="W71" i="8"/>
  <c r="T71" i="8"/>
  <c r="P70" i="8"/>
  <c r="Q69" i="8"/>
  <c r="P69" i="8"/>
  <c r="AR68" i="8"/>
  <c r="AS68" i="8" s="1"/>
  <c r="U68" i="8" s="1"/>
  <c r="W68" i="8" s="1"/>
  <c r="AQ68" i="8"/>
  <c r="AG68" i="8"/>
  <c r="Q70" i="8" s="1"/>
  <c r="AC68" i="8"/>
  <c r="T68" i="8"/>
  <c r="P67" i="8"/>
  <c r="Q66" i="8"/>
  <c r="P66" i="8"/>
  <c r="AR65" i="8"/>
  <c r="AS65" i="8" s="1"/>
  <c r="U65" i="8" s="1"/>
  <c r="AQ65" i="8"/>
  <c r="AG65" i="8"/>
  <c r="Q67" i="8" s="1"/>
  <c r="AC65" i="8"/>
  <c r="W65" i="8"/>
  <c r="T65" i="8"/>
  <c r="P64" i="8"/>
  <c r="Q63" i="8"/>
  <c r="P63" i="8"/>
  <c r="AR62" i="8"/>
  <c r="AQ62" i="8"/>
  <c r="AG62" i="8"/>
  <c r="Q64" i="8" s="1"/>
  <c r="AC62" i="8"/>
  <c r="T62" i="8"/>
  <c r="P61" i="8"/>
  <c r="Q60" i="8"/>
  <c r="P60" i="8"/>
  <c r="AR59" i="8"/>
  <c r="AS59" i="8" s="1"/>
  <c r="U59" i="8" s="1"/>
  <c r="AQ59" i="8"/>
  <c r="AG59" i="8"/>
  <c r="Q61" i="8" s="1"/>
  <c r="AC59" i="8"/>
  <c r="W59" i="8"/>
  <c r="T59" i="8"/>
  <c r="P58" i="8"/>
  <c r="Q57" i="8"/>
  <c r="P57" i="8"/>
  <c r="T56" i="8" s="1"/>
  <c r="AR56" i="8"/>
  <c r="AS56" i="8" s="1"/>
  <c r="U56" i="8" s="1"/>
  <c r="W56" i="8" s="1"/>
  <c r="AQ56" i="8"/>
  <c r="AG56" i="8"/>
  <c r="Q58" i="8" s="1"/>
  <c r="AC56" i="8"/>
  <c r="P55" i="8"/>
  <c r="Q54" i="8"/>
  <c r="P54" i="8"/>
  <c r="T53" i="8" s="1"/>
  <c r="AR53" i="8"/>
  <c r="AS53" i="8" s="1"/>
  <c r="AQ53" i="8"/>
  <c r="AG53" i="8"/>
  <c r="Q55" i="8" s="1"/>
  <c r="AD53" i="8"/>
  <c r="AC53" i="8"/>
  <c r="U53" i="8"/>
  <c r="W53" i="8" s="1"/>
  <c r="Q52" i="8"/>
  <c r="Q51" i="8"/>
  <c r="P51" i="8"/>
  <c r="AR50" i="8"/>
  <c r="AS50" i="8" s="1"/>
  <c r="U50" i="8" s="1"/>
  <c r="W50" i="8" s="1"/>
  <c r="AQ50" i="8"/>
  <c r="AG50" i="8"/>
  <c r="AD50" i="8"/>
  <c r="AC50" i="8"/>
  <c r="P52" i="8" s="1"/>
  <c r="T50" i="8"/>
  <c r="Q49" i="8"/>
  <c r="Q48" i="8"/>
  <c r="P48" i="8"/>
  <c r="AS47" i="8"/>
  <c r="U47" i="8" s="1"/>
  <c r="W47" i="8" s="1"/>
  <c r="AR47" i="8"/>
  <c r="AQ47" i="8"/>
  <c r="AG47" i="8"/>
  <c r="AD47" i="8"/>
  <c r="AC47" i="8"/>
  <c r="P49" i="8" s="1"/>
  <c r="T47" i="8"/>
  <c r="Q45" i="8"/>
  <c r="P45" i="8"/>
  <c r="T44" i="8" s="1"/>
  <c r="AR44" i="8"/>
  <c r="AQ44" i="8"/>
  <c r="AS44" i="8" s="1"/>
  <c r="U44" i="8" s="1"/>
  <c r="W44" i="8" s="1"/>
  <c r="AG44" i="8"/>
  <c r="Q46" i="8" s="1"/>
  <c r="AD44" i="8"/>
  <c r="AC44" i="8"/>
  <c r="P46" i="8" s="1"/>
  <c r="Q43" i="8"/>
  <c r="Q42" i="8"/>
  <c r="T41" i="8" s="1"/>
  <c r="P42" i="8"/>
  <c r="AR41" i="8"/>
  <c r="AQ41" i="8"/>
  <c r="AS41" i="8" s="1"/>
  <c r="U41" i="8" s="1"/>
  <c r="W41" i="8" s="1"/>
  <c r="AG41" i="8"/>
  <c r="AC41" i="8"/>
  <c r="P43" i="8" s="1"/>
  <c r="Q40" i="8"/>
  <c r="Q39" i="8"/>
  <c r="T38" i="8" s="1"/>
  <c r="P39" i="8"/>
  <c r="AR38" i="8"/>
  <c r="AQ38" i="8"/>
  <c r="AS38" i="8" s="1"/>
  <c r="U38" i="8" s="1"/>
  <c r="W38" i="8" s="1"/>
  <c r="AG38" i="8"/>
  <c r="AC38" i="8"/>
  <c r="P40" i="8" s="1"/>
  <c r="Q37" i="8"/>
  <c r="Q36" i="8"/>
  <c r="T35" i="8" s="1"/>
  <c r="P36" i="8"/>
  <c r="AR35" i="8"/>
  <c r="AQ35" i="8"/>
  <c r="AS35" i="8" s="1"/>
  <c r="U35" i="8" s="1"/>
  <c r="W35" i="8" s="1"/>
  <c r="AG35" i="8"/>
  <c r="AC35" i="8"/>
  <c r="P37" i="8" s="1"/>
  <c r="Q34" i="8"/>
  <c r="Q33" i="8"/>
  <c r="T32" i="8" s="1"/>
  <c r="P33" i="8"/>
  <c r="AR32" i="8"/>
  <c r="AQ32" i="8"/>
  <c r="AS32" i="8" s="1"/>
  <c r="U32" i="8" s="1"/>
  <c r="W32" i="8" s="1"/>
  <c r="AG32" i="8"/>
  <c r="AC32" i="8"/>
  <c r="P34" i="8" s="1"/>
  <c r="Q31" i="8"/>
  <c r="P31" i="8"/>
  <c r="Q30" i="8"/>
  <c r="T29" i="8" s="1"/>
  <c r="P30" i="8"/>
  <c r="AR29" i="8"/>
  <c r="AQ29" i="8"/>
  <c r="AS29" i="8" s="1"/>
  <c r="U29" i="8" s="1"/>
  <c r="W29" i="8" s="1"/>
  <c r="AG29" i="8"/>
  <c r="AC29" i="8"/>
  <c r="Q28" i="8"/>
  <c r="P28" i="8"/>
  <c r="Q27" i="8"/>
  <c r="T26" i="8" s="1"/>
  <c r="P27" i="8"/>
  <c r="AR26" i="8"/>
  <c r="AQ26" i="8"/>
  <c r="AS26" i="8" s="1"/>
  <c r="U26" i="8" s="1"/>
  <c r="W26" i="8" s="1"/>
  <c r="AG26" i="8"/>
  <c r="AC26" i="8"/>
  <c r="Q24" i="8"/>
  <c r="T23" i="8" s="1"/>
  <c r="P24" i="8"/>
  <c r="AU23" i="8"/>
  <c r="AR23" i="8"/>
  <c r="AS23" i="8" s="1"/>
  <c r="U23" i="8" s="1"/>
  <c r="W23" i="8" s="1"/>
  <c r="AQ23" i="8"/>
  <c r="AG23" i="8"/>
  <c r="Q25" i="8" s="1"/>
  <c r="AC23" i="8"/>
  <c r="P25" i="8" s="1"/>
  <c r="Q22" i="8"/>
  <c r="P22" i="8"/>
  <c r="Q21" i="8"/>
  <c r="P21" i="8"/>
  <c r="AR20" i="8"/>
  <c r="AS20" i="8" s="1"/>
  <c r="U20" i="8" s="1"/>
  <c r="W20" i="8" s="1"/>
  <c r="AQ20" i="8"/>
  <c r="AG20" i="8"/>
  <c r="AC20" i="8"/>
  <c r="T20" i="8"/>
  <c r="AT19" i="8"/>
  <c r="AC19" i="8"/>
  <c r="AB19" i="8"/>
  <c r="W19" i="8"/>
  <c r="AB18" i="8"/>
  <c r="AC18" i="8" s="1"/>
  <c r="W18" i="8"/>
  <c r="BM11" i="8"/>
  <c r="BJ11" i="8"/>
  <c r="AR10" i="8"/>
  <c r="AQ10" i="8"/>
  <c r="AC7" i="8"/>
  <c r="AC6" i="8" l="1"/>
  <c r="AS62" i="8"/>
  <c r="U62" i="8" s="1"/>
  <c r="W62" i="8" s="1"/>
  <c r="N45" i="6" l="1"/>
  <c r="O42" i="6" s="1"/>
  <c r="N46" i="5"/>
  <c r="O46" i="5"/>
  <c r="O40" i="4"/>
  <c r="P40" i="4" s="1"/>
  <c r="O40" i="3"/>
  <c r="O40" i="2"/>
  <c r="N40" i="6" l="1"/>
  <c r="O37" i="6" s="1"/>
  <c r="N40" i="5"/>
  <c r="O40" i="5" s="1"/>
  <c r="O37" i="4"/>
  <c r="P37" i="4" s="1"/>
  <c r="M37" i="4"/>
  <c r="O37" i="3"/>
  <c r="O37" i="2"/>
  <c r="M46" i="4" l="1"/>
  <c r="L55" i="6" l="1"/>
  <c r="M52" i="6" s="1"/>
  <c r="L50" i="6" l="1"/>
  <c r="M47" i="6" s="1"/>
  <c r="L45" i="6" l="1"/>
  <c r="M42" i="6" s="1"/>
  <c r="L40" i="6" l="1"/>
  <c r="M37" i="6" s="1"/>
  <c r="L58" i="5"/>
  <c r="M58" i="5" s="1"/>
  <c r="L52" i="5"/>
  <c r="M52" i="5" s="1"/>
  <c r="L46" i="5"/>
  <c r="M46" i="5" s="1"/>
  <c r="L40" i="5"/>
  <c r="M40" i="5" s="1"/>
  <c r="N46" i="4"/>
  <c r="M43" i="4"/>
  <c r="N43" i="4" s="1"/>
  <c r="M40" i="4"/>
  <c r="N40" i="4" s="1"/>
  <c r="N37" i="4"/>
  <c r="K37" i="4"/>
  <c r="M46" i="3"/>
  <c r="M43" i="3"/>
  <c r="M40" i="3"/>
  <c r="M37" i="3"/>
  <c r="M46" i="2"/>
  <c r="M43" i="2"/>
  <c r="M40" i="2"/>
  <c r="M37" i="2"/>
  <c r="K46" i="4" l="1"/>
  <c r="K46" i="3"/>
  <c r="K43" i="3" l="1"/>
  <c r="K40" i="3" l="1"/>
  <c r="G62" i="4" l="1"/>
  <c r="E62" i="4"/>
  <c r="D46" i="4"/>
  <c r="D43" i="4"/>
  <c r="D40" i="4"/>
  <c r="B55" i="6"/>
  <c r="C52" i="6" s="1"/>
  <c r="B58" i="5"/>
  <c r="C58" i="5" s="1"/>
  <c r="C46" i="2"/>
  <c r="B50" i="6"/>
  <c r="C47" i="6" s="1"/>
  <c r="C52" i="5"/>
  <c r="B52" i="5"/>
  <c r="C46" i="3"/>
  <c r="C43" i="3"/>
  <c r="C43" i="2"/>
  <c r="B45" i="6"/>
  <c r="C42" i="6" s="1"/>
  <c r="B46" i="5"/>
  <c r="C46" i="5" s="1"/>
  <c r="C40" i="3"/>
  <c r="C40" i="2"/>
  <c r="B40" i="6"/>
  <c r="C37" i="6" s="1"/>
  <c r="B40" i="5"/>
  <c r="C40" i="5" s="1"/>
  <c r="D37" i="4"/>
  <c r="C37" i="3"/>
  <c r="B53" i="3"/>
  <c r="C37" i="2"/>
  <c r="K46" i="2"/>
  <c r="K43" i="2"/>
  <c r="K40" i="2"/>
  <c r="K37" i="2"/>
  <c r="J55" i="6"/>
  <c r="K52" i="6" s="1"/>
  <c r="J50" i="6"/>
  <c r="K47" i="6" s="1"/>
  <c r="J45" i="6"/>
  <c r="K42" i="6"/>
  <c r="J40" i="6"/>
  <c r="K37" i="6"/>
  <c r="J58" i="5"/>
  <c r="K58" i="5" s="1"/>
  <c r="J52" i="5"/>
  <c r="K52" i="5" s="1"/>
  <c r="J46" i="5"/>
  <c r="K46" i="5" s="1"/>
  <c r="J40" i="5"/>
  <c r="K40" i="5" s="1"/>
  <c r="L46" i="4"/>
  <c r="K43" i="4"/>
  <c r="L43" i="4" s="1"/>
  <c r="K40" i="4"/>
  <c r="L40" i="4" s="1"/>
  <c r="L37" i="4"/>
  <c r="K37" i="3"/>
  <c r="H55" i="6" l="1"/>
  <c r="I52" i="6" s="1"/>
  <c r="I58" i="5"/>
  <c r="H58" i="5"/>
  <c r="I46" i="4"/>
  <c r="J46" i="4" s="1"/>
  <c r="I46" i="3"/>
  <c r="I46" i="2"/>
  <c r="H50" i="6" l="1"/>
  <c r="I47" i="6" s="1"/>
  <c r="H52" i="5"/>
  <c r="I52" i="5" s="1"/>
  <c r="I43" i="4"/>
  <c r="J43" i="4" s="1"/>
  <c r="I37" i="4"/>
  <c r="G37" i="4"/>
  <c r="I43" i="3"/>
  <c r="I43" i="2"/>
  <c r="I40" i="2" l="1"/>
  <c r="H45" i="6" l="1"/>
  <c r="I42" i="6" s="1"/>
  <c r="H46" i="5"/>
  <c r="I46" i="5" s="1"/>
  <c r="I40" i="4"/>
  <c r="J40" i="4" s="1"/>
  <c r="I40" i="3"/>
  <c r="H40" i="6" l="1"/>
  <c r="I37" i="6"/>
  <c r="H40" i="5"/>
  <c r="I40" i="5" s="1"/>
  <c r="J37" i="4"/>
  <c r="I37" i="3"/>
  <c r="I37" i="2"/>
  <c r="F58" i="5" l="1"/>
  <c r="G58" i="5" s="1"/>
  <c r="G46" i="4"/>
  <c r="G46" i="2"/>
  <c r="G46" i="3"/>
  <c r="F52" i="5" l="1"/>
  <c r="G52" i="5"/>
  <c r="G43" i="3"/>
  <c r="G43" i="2"/>
  <c r="H46" i="4" l="1"/>
  <c r="G43" i="4"/>
  <c r="H43" i="4" s="1"/>
  <c r="G40" i="4"/>
  <c r="H40" i="4" s="1"/>
  <c r="H37" i="4"/>
  <c r="F55" i="6"/>
  <c r="G52" i="6" s="1"/>
  <c r="F50" i="6"/>
  <c r="G47" i="6"/>
  <c r="F45" i="6"/>
  <c r="G42" i="6" s="1"/>
  <c r="F40" i="6"/>
  <c r="G37" i="6"/>
  <c r="F40" i="5"/>
  <c r="G40" i="5" s="1"/>
  <c r="F46" i="5"/>
  <c r="G46" i="5" s="1"/>
  <c r="G40" i="3"/>
  <c r="G37" i="3"/>
  <c r="G40" i="2"/>
  <c r="G37" i="2" l="1"/>
  <c r="D55" i="6" l="1"/>
  <c r="E52" i="6" s="1"/>
  <c r="D58" i="5"/>
  <c r="E58" i="5" s="1"/>
  <c r="F46" i="4"/>
  <c r="E46" i="3"/>
  <c r="E46" i="2"/>
  <c r="D50" i="6" l="1"/>
  <c r="E47" i="6" s="1"/>
  <c r="D52" i="5"/>
  <c r="E52" i="5" s="1"/>
  <c r="F43" i="4"/>
  <c r="E43" i="3"/>
  <c r="E43" i="2"/>
  <c r="D46" i="5" l="1"/>
  <c r="E46" i="5" s="1"/>
  <c r="F40" i="4"/>
  <c r="E40" i="3"/>
  <c r="E40" i="2"/>
  <c r="D45" i="6" l="1"/>
  <c r="E42" i="6" s="1"/>
  <c r="F37" i="4" l="1"/>
  <c r="D40" i="6"/>
  <c r="E37" i="6" s="1"/>
  <c r="D40" i="5"/>
  <c r="E40" i="5" s="1"/>
  <c r="E37" i="3" l="1"/>
  <c r="E37" i="2"/>
  <c r="C26" i="6"/>
  <c r="E26" i="6"/>
  <c r="C26" i="5"/>
  <c r="E26" i="5"/>
  <c r="C26" i="4"/>
  <c r="F26" i="4"/>
  <c r="C27" i="3"/>
  <c r="E27" i="3"/>
  <c r="C27" i="2"/>
  <c r="E27" i="2"/>
  <c r="C26" i="1"/>
  <c r="E26" i="1"/>
</calcChain>
</file>

<file path=xl/comments1.xml><?xml version="1.0" encoding="utf-8"?>
<comments xmlns="http://schemas.openxmlformats.org/spreadsheetml/2006/main">
  <authors>
    <author>CRISTIAN DIAZ</author>
  </authors>
  <commentList>
    <comment ref="AN26" authorId="0">
      <text>
        <r>
          <rPr>
            <b/>
            <sz val="8"/>
            <color indexed="81"/>
            <rFont val="Tahoma"/>
            <family val="2"/>
          </rPr>
          <t>CRISTIAN DIAZ:</t>
        </r>
        <r>
          <rPr>
            <sz val="8"/>
            <color indexed="81"/>
            <rFont val="Tahoma"/>
            <family val="2"/>
          </rPr>
          <t xml:space="preserve">
oc-dic 2021</t>
        </r>
      </text>
    </comment>
    <comment ref="AF62" authorId="0">
      <text>
        <r>
          <rPr>
            <b/>
            <sz val="8"/>
            <color indexed="81"/>
            <rFont val="Tahoma"/>
            <family val="2"/>
          </rPr>
          <t xml:space="preserve">CRISTIAN DIAZ:
ejercicio anterior mismo periodo
</t>
        </r>
      </text>
    </comment>
    <comment ref="AJ86" authorId="0">
      <text>
        <r>
          <rPr>
            <b/>
            <sz val="8"/>
            <color indexed="81"/>
            <rFont val="Tahoma"/>
            <family val="2"/>
          </rPr>
          <t>CRISTIAN DIAZ:</t>
        </r>
        <r>
          <rPr>
            <sz val="8"/>
            <color indexed="81"/>
            <rFont val="Tahoma"/>
            <family val="2"/>
          </rPr>
          <t xml:space="preserve">
demandas admitidas</t>
        </r>
      </text>
    </comment>
    <comment ref="AN86" authorId="0">
      <text>
        <r>
          <rPr>
            <b/>
            <sz val="8"/>
            <color indexed="81"/>
            <rFont val="Tahoma"/>
            <family val="2"/>
          </rPr>
          <t>CRISTIAN DIAZ:</t>
        </r>
        <r>
          <rPr>
            <sz val="8"/>
            <color indexed="81"/>
            <rFont val="Tahoma"/>
            <family val="2"/>
          </rPr>
          <t xml:space="preserve">
demandas admitidas</t>
        </r>
      </text>
    </comment>
    <comment ref="AF89" authorId="0">
      <text>
        <r>
          <rPr>
            <b/>
            <sz val="8"/>
            <color indexed="81"/>
            <rFont val="Tahoma"/>
            <family val="2"/>
          </rPr>
          <t xml:space="preserve">CRISTIAN DIAZ:
ejercicio anterior mismo periodo
</t>
        </r>
      </text>
    </comment>
    <comment ref="AF116" authorId="0">
      <text>
        <r>
          <rPr>
            <b/>
            <sz val="8"/>
            <color indexed="81"/>
            <rFont val="Tahoma"/>
            <family val="2"/>
          </rPr>
          <t xml:space="preserve">CRISTIAN DIAZ:
ejercicio anterior mismo periodo
</t>
        </r>
      </text>
    </comment>
    <comment ref="AF143" authorId="0">
      <text>
        <r>
          <rPr>
            <b/>
            <sz val="8"/>
            <color indexed="81"/>
            <rFont val="Tahoma"/>
            <family val="2"/>
          </rPr>
          <t>CRISTIAN DIAZ:</t>
        </r>
        <r>
          <rPr>
            <sz val="8"/>
            <color indexed="81"/>
            <rFont val="Tahoma"/>
            <family val="2"/>
          </rPr>
          <t xml:space="preserve">
ejercicio anterior mismo periodo
</t>
        </r>
      </text>
    </comment>
    <comment ref="AF167" authorId="0">
      <text>
        <r>
          <rPr>
            <b/>
            <sz val="8"/>
            <color indexed="81"/>
            <rFont val="Tahoma"/>
            <family val="2"/>
          </rPr>
          <t>CRISTIAN DIAZ:</t>
        </r>
        <r>
          <rPr>
            <sz val="8"/>
            <color indexed="81"/>
            <rFont val="Tahoma"/>
            <family val="2"/>
          </rPr>
          <t xml:space="preserve">
al agregar las admitidas presentadas mes anterior (547) excede por mucho las recibidas</t>
        </r>
      </text>
    </comment>
    <comment ref="AF170" authorId="0">
      <text>
        <r>
          <rPr>
            <b/>
            <sz val="8"/>
            <color indexed="81"/>
            <rFont val="Tahoma"/>
            <family val="2"/>
          </rPr>
          <t xml:space="preserve">CRISTIAN DIAZ:
ejercicio anterior mismo periodo
</t>
        </r>
      </text>
    </comment>
    <comment ref="AF173" authorId="0">
      <text>
        <r>
          <rPr>
            <b/>
            <sz val="8"/>
            <color indexed="81"/>
            <rFont val="Tahoma"/>
            <family val="2"/>
          </rPr>
          <t>CRISTIAN DIAZ:</t>
        </r>
        <r>
          <rPr>
            <sz val="8"/>
            <color indexed="81"/>
            <rFont val="Tahoma"/>
            <family val="2"/>
          </rPr>
          <t xml:space="preserve">
verificar dato con jdo 2do mercantil</t>
        </r>
      </text>
    </comment>
    <comment ref="AF218" authorId="0">
      <text>
        <r>
          <rPr>
            <b/>
            <sz val="8"/>
            <color indexed="81"/>
            <rFont val="Tahoma"/>
            <family val="2"/>
          </rPr>
          <t>CRISTIAN DIAZ:</t>
        </r>
        <r>
          <rPr>
            <sz val="8"/>
            <color indexed="81"/>
            <rFont val="Tahoma"/>
            <family val="2"/>
          </rPr>
          <t xml:space="preserve">
es penal oral
</t>
        </r>
      </text>
    </comment>
  </commentList>
</comments>
</file>

<file path=xl/sharedStrings.xml><?xml version="1.0" encoding="utf-8"?>
<sst xmlns="http://schemas.openxmlformats.org/spreadsheetml/2006/main" count="1661" uniqueCount="579">
  <si>
    <t>MATRIZ DE INDICADORES PARA RESULTADOS</t>
  </si>
  <si>
    <t>FICHA TECNICA DE INDICADOR</t>
  </si>
  <si>
    <t>Nombre</t>
  </si>
  <si>
    <t>Nivel</t>
  </si>
  <si>
    <t>Actividad</t>
  </si>
  <si>
    <t>Programa</t>
  </si>
  <si>
    <t>Objetivo</t>
  </si>
  <si>
    <t>Tipo de Indicador</t>
  </si>
  <si>
    <t>Gestión</t>
  </si>
  <si>
    <t>Dimensión</t>
  </si>
  <si>
    <t>Eficacia</t>
  </si>
  <si>
    <t>Sentido</t>
  </si>
  <si>
    <t>Ascendente</t>
  </si>
  <si>
    <t>Definición</t>
  </si>
  <si>
    <t>Metas programadas</t>
  </si>
  <si>
    <t>1º. Trimestre</t>
  </si>
  <si>
    <t>2º. Trimestre</t>
  </si>
  <si>
    <t>3º. Trimestre</t>
  </si>
  <si>
    <t>4º. Trimestre</t>
  </si>
  <si>
    <t>Anual</t>
  </si>
  <si>
    <t>Línea base 2016</t>
  </si>
  <si>
    <t>Línea base 2015</t>
  </si>
  <si>
    <t>Frecuencia de medición</t>
  </si>
  <si>
    <t>Trimestral</t>
  </si>
  <si>
    <t>Unidad de medida</t>
  </si>
  <si>
    <t>Porcentaje</t>
  </si>
  <si>
    <t>Tipo de valor de la meta</t>
  </si>
  <si>
    <t>Relativo</t>
  </si>
  <si>
    <t>Formula</t>
  </si>
  <si>
    <t>(A/B)*100</t>
  </si>
  <si>
    <t>Descripción de la fórmula:</t>
  </si>
  <si>
    <t>Variable A</t>
  </si>
  <si>
    <t>Medio de verificación</t>
  </si>
  <si>
    <t>Variable B</t>
  </si>
  <si>
    <t>Parámetros de Semaforización</t>
  </si>
  <si>
    <t>Verde</t>
  </si>
  <si>
    <t>Amarillo</t>
  </si>
  <si>
    <t>Rojo</t>
  </si>
  <si>
    <t>&gt;+-20%</t>
  </si>
  <si>
    <t>Datos de control</t>
  </si>
  <si>
    <t>Fuente:</t>
  </si>
  <si>
    <t>Fecha de elaboración</t>
  </si>
  <si>
    <t>Responsable</t>
  </si>
  <si>
    <t>Fecha de actualización</t>
  </si>
  <si>
    <t>Metas logradas</t>
  </si>
  <si>
    <t>Rendición de Cuentas</t>
  </si>
  <si>
    <t>Transparencia y Rendición de Cuentas</t>
  </si>
  <si>
    <t>Transparentar e informar sobre el ejercicio y destino de los recursos públicos y el estado que guarda la hacienda pública de la institución</t>
  </si>
  <si>
    <t>Cociente de numero de cuentas públicas presentadas entre el número de cuentas públicas que por ley existe obligación de presentar por 100</t>
  </si>
  <si>
    <t>Cuentas Públicas presentadas</t>
  </si>
  <si>
    <t>Cuenta  Pública</t>
  </si>
  <si>
    <t>Informe Cuenta  Pública</t>
  </si>
  <si>
    <t>Cuentas Públicas exigibles</t>
  </si>
  <si>
    <t>Informe Cuenta Pública</t>
  </si>
  <si>
    <t>Dirección General de Administración</t>
  </si>
  <si>
    <t>Índice de recaudación</t>
  </si>
  <si>
    <t>Presupuesto de Ingresos del Tribunal Superior de Justicia</t>
  </si>
  <si>
    <t>Consecución y recaudación de los ingresos programados</t>
  </si>
  <si>
    <t>Avance en la recaudación</t>
  </si>
  <si>
    <t>Cociente Ingresos recaudados entre Ingresos programados por 100</t>
  </si>
  <si>
    <t>Ingresos Recaudados</t>
  </si>
  <si>
    <t>Pesos</t>
  </si>
  <si>
    <t>Ingresos Programados</t>
  </si>
  <si>
    <t>Ejercicio del Presupuesto de Egresos</t>
  </si>
  <si>
    <t>Presupuesto de Egresos del Tribunal Superior de Justicia</t>
  </si>
  <si>
    <t>Adecuada administración de los recursos financieros  humanos  materiales y técnicos</t>
  </si>
  <si>
    <t>Cociente Egresos devengados entre Egresos programados por 100</t>
  </si>
  <si>
    <t>Egresos Devengados</t>
  </si>
  <si>
    <t>Egresos Programados</t>
  </si>
  <si>
    <t>Proporción de Gasto Programable</t>
  </si>
  <si>
    <t>Economía</t>
  </si>
  <si>
    <t>Muestra la razón porcentual que guardan el total de gasto programable entre el total del presupuesto de egresos</t>
  </si>
  <si>
    <t>porcentual</t>
  </si>
  <si>
    <t>Total de gasto programable / Total de Egresos * 100</t>
  </si>
  <si>
    <t>Total de gasto programable</t>
  </si>
  <si>
    <t>pesos</t>
  </si>
  <si>
    <t>Total presupuesto de egresos</t>
  </si>
  <si>
    <t>Informe de Cuenta Pública</t>
  </si>
  <si>
    <t>Proporción de Gasto de Operación</t>
  </si>
  <si>
    <t>Descendente</t>
  </si>
  <si>
    <t>Muestra la razón porcentual que guardan el total de gasto de operación entre el total del presupuesto de egresos</t>
  </si>
  <si>
    <t>Total de Gasto de Operación / Total de Egresos * 100</t>
  </si>
  <si>
    <t>Total de gasto de operación</t>
  </si>
  <si>
    <t>Proporción de Servicios Personales</t>
  </si>
  <si>
    <t>Muestra la razón porcentual que guardan el total de gasto en servicios personales entre el total de gasto de operación</t>
  </si>
  <si>
    <t>Total de Gasto e Servicios Personales / Total de Gasto de Operación * 100</t>
  </si>
  <si>
    <t>Total de gasto en servicios personales</t>
  </si>
  <si>
    <t>Ing. Recaudados</t>
  </si>
  <si>
    <t>Ing. Totales Programados</t>
  </si>
  <si>
    <t>Egresos devengados</t>
  </si>
  <si>
    <t>Egresos Totales Programados</t>
  </si>
  <si>
    <t>Gasto de operación: Gasto corriente integrado por Servicios Personales, Materiales y Suministos, y Servicios Generales</t>
  </si>
  <si>
    <t>Servicios Personales</t>
  </si>
  <si>
    <t>Materiales y Suministos</t>
  </si>
  <si>
    <t>Servicios Generales</t>
  </si>
  <si>
    <t>Suma Gasto de operación</t>
  </si>
  <si>
    <t>Presupuesto de Egresos Total</t>
  </si>
  <si>
    <t>Gasto Programable</t>
  </si>
  <si>
    <t>Total de Presupuesto de Egresos</t>
  </si>
  <si>
    <t xml:space="preserve">Cumplimiento en la presentación de la información financiera y presupuestal </t>
  </si>
  <si>
    <t>Avance en el ejercicio y aplicación del Presupuesto de Egresos</t>
  </si>
  <si>
    <t>Determinar y verificar la participación del gasto de operación con respecto al total de egresos</t>
  </si>
  <si>
    <t>Determinar y verificar la participación del gasto programable con respecto al total de egresos</t>
  </si>
  <si>
    <t>Determinar y verificar la participación de los servicios personales con respecto al total de gastos de operación</t>
  </si>
  <si>
    <t>Línea base 2017</t>
  </si>
  <si>
    <t>Línea base 2018</t>
  </si>
  <si>
    <t>Gasto Programable:</t>
  </si>
  <si>
    <t>El gasto programable es aquel que usa el gobierno para proveer bienes y servicios a la población, así como el gasto en programas sociales y todo aquello necesario para la operación de las instituciones gubernamentales.</t>
  </si>
  <si>
    <t>Para el caso de TSJ, el gasto programable se conforma del capitulo 1000, 2000, 3000, 5000 y 6000</t>
  </si>
  <si>
    <t>Criterio a partir de 2019</t>
  </si>
  <si>
    <t>Se considera no programable el presupuesto destinado a la obligación de pago a jubilados  (capitulo 4000) y ADEFAS (capitulo 9000)</t>
  </si>
  <si>
    <t>Línea base 2019</t>
  </si>
  <si>
    <t>Línea base 2019*</t>
  </si>
  <si>
    <r>
      <t>*</t>
    </r>
    <r>
      <rPr>
        <u/>
        <sz val="10"/>
        <color theme="1"/>
        <rFont val="Arial Narrow"/>
        <family val="2"/>
      </rPr>
      <t xml:space="preserve"> Criterio a partir de 2019</t>
    </r>
    <r>
      <rPr>
        <sz val="10"/>
        <color theme="1"/>
        <rFont val="Arial Narrow"/>
        <family val="2"/>
      </rPr>
      <t xml:space="preserve">: </t>
    </r>
    <r>
      <rPr>
        <b/>
        <sz val="10"/>
        <color theme="1"/>
        <rFont val="Arial Narrow"/>
        <family val="2"/>
      </rPr>
      <t>Gasto programable</t>
    </r>
    <r>
      <rPr>
        <sz val="10"/>
        <color theme="1"/>
        <rFont val="Arial Narrow"/>
        <family val="2"/>
      </rPr>
      <t>.- es aquél que usa el gobierno para proveer bienes y servicios a la población, así como el gasto en programas sociales y todo aquello necesario para la operación de las instituciones gubernamentales. Para el caso del TSJ, el gasto programable se conforma del capitulo 1000, 2000, 3000, 5000 y 6000. Se considera</t>
    </r>
    <r>
      <rPr>
        <b/>
        <sz val="10"/>
        <color theme="1"/>
        <rFont val="Arial Narrow"/>
        <family val="2"/>
      </rPr>
      <t xml:space="preserve"> no programable</t>
    </r>
    <r>
      <rPr>
        <sz val="10"/>
        <color theme="1"/>
        <rFont val="Arial Narrow"/>
        <family val="2"/>
      </rPr>
      <t xml:space="preserve"> el presupuesto destinado a la obligación de pago a jubilados  (capitulo 4000) y ADEFAS (capitulo 9000)</t>
    </r>
  </si>
  <si>
    <t>2 trim 2018</t>
  </si>
  <si>
    <t>3 trim 2018</t>
  </si>
  <si>
    <t>Avance 2023</t>
  </si>
  <si>
    <t>PODER JUDICIAL DEL ESTADO DE MORELOS</t>
  </si>
  <si>
    <t>H. TRIBUNAL SUPERIOR DE JUSTICIA DEL ESTADO DE MORELOS</t>
  </si>
  <si>
    <t xml:space="preserve">          H. TRIBUNAL SUPERIOR DE JUSTICIA DEL ESTADO DE MORELOS</t>
  </si>
  <si>
    <t xml:space="preserve">            PODER JUDICIAL DEL ESTADO DE MORELOS</t>
  </si>
  <si>
    <t xml:space="preserve">                   H. TRIBUNAL SUPERIOR DE JUSTICIA DEL ESTADO DE MORELOS</t>
  </si>
  <si>
    <t xml:space="preserve">          PODER JUDICIAL DEL ESTADO DE MORELOS</t>
  </si>
  <si>
    <t xml:space="preserve">         H. TRIBUNAL SUPERIOR DE JUSTICIA DEL ESTADO DE MORELOS</t>
  </si>
  <si>
    <t xml:space="preserve">        H. TRIBUNAL SUPERIOR DE JUSTICIA DEL ESTADO DE MORELOS</t>
  </si>
  <si>
    <t>H. TRIBUNAL SUPERIOR DE JUSTICIA DEL ESTADO</t>
  </si>
  <si>
    <t>MATRIZ DE INDICADORES DE RESULTADOS</t>
  </si>
  <si>
    <t xml:space="preserve">Programa presupuestario:   </t>
  </si>
  <si>
    <t>TSJ - Programa de Administración e imparticion de Justicia 2023</t>
  </si>
  <si>
    <t xml:space="preserve">Ramo:   </t>
  </si>
  <si>
    <t>28 Participaciones a Entidades Federativas y Municipios</t>
  </si>
  <si>
    <t xml:space="preserve">Dependencia o entidad:  </t>
  </si>
  <si>
    <t>Poder Judicial del Estado de Morelos</t>
  </si>
  <si>
    <t xml:space="preserve">Unidades Responsables:  </t>
  </si>
  <si>
    <t>Instituto de Justicia Alternativa</t>
  </si>
  <si>
    <t>ALINEACION</t>
  </si>
  <si>
    <t>Plan Nacional de Desarrollo 2019-2024</t>
  </si>
  <si>
    <t>Plan Estatal de Desarrollo 2019-2024</t>
  </si>
  <si>
    <t>Programa Institucional</t>
  </si>
  <si>
    <t>Ejes transversales</t>
  </si>
  <si>
    <t>Eje estratégico</t>
  </si>
  <si>
    <t>1. Política y gobierno</t>
  </si>
  <si>
    <t>1.  Paz y seguridad para los morelenses</t>
  </si>
  <si>
    <t>JA - Administración e imparticion de Justicia Alternativa 2023</t>
  </si>
  <si>
    <t>Cero corrupción e impunidad</t>
  </si>
  <si>
    <t>Estrategia</t>
  </si>
  <si>
    <t>Cambio de paradigma en seguridad</t>
  </si>
  <si>
    <t>Procuración de Justicia</t>
  </si>
  <si>
    <t>Solución de conflictos a través de mecanismos alternativos que permitan procesos cortos, menores costos y una mayor satisfacción para las partes involucradas.</t>
  </si>
  <si>
    <t>1. Erradicar la corrupción y reactivar la procuración de justicia</t>
  </si>
  <si>
    <t>1.5 Garantizar, promover y proteger los derechos de las víctimas del delito y de violaciones a los derechos humanos considerados como graves por las legislaciones aplicables</t>
  </si>
  <si>
    <t>Meta</t>
  </si>
  <si>
    <t>Asegurar el acceso en condiciones de igualdad a todos los justiciable a un sistema de justicia  alternativa donde se pueda alcanzar un acuerdo entre los involucrados a través de la voluntad, la cooperación y el diálogo</t>
  </si>
  <si>
    <t>Transparencia y rendición de cuentas</t>
  </si>
  <si>
    <t>Clasificación funcional</t>
  </si>
  <si>
    <t>Actividad institucional</t>
  </si>
  <si>
    <t>Finalidad</t>
  </si>
  <si>
    <t>1. Gobierno</t>
  </si>
  <si>
    <t>Función</t>
  </si>
  <si>
    <t>1.2 Justicia</t>
  </si>
  <si>
    <t>Subfunción</t>
  </si>
  <si>
    <t>1.2.1 Impartición de justicia</t>
  </si>
  <si>
    <t>1.2.1.1</t>
  </si>
  <si>
    <t>Impartición de justicia</t>
  </si>
  <si>
    <t>1.2.1.2</t>
  </si>
  <si>
    <t>Administración de justicia</t>
  </si>
  <si>
    <t>PRIMER TRIMESTRE 2023</t>
  </si>
  <si>
    <t>SEGUNDO TRIMESTRE 2023</t>
  </si>
  <si>
    <t>TERCER TRIMESTRE 2023</t>
  </si>
  <si>
    <t>CUARTO TRIMESTRE 2023</t>
  </si>
  <si>
    <t>ACUMULADO</t>
  </si>
  <si>
    <t>Indicadores</t>
  </si>
  <si>
    <t>Linea base</t>
  </si>
  <si>
    <t>Meta anual 2023</t>
  </si>
  <si>
    <t>Avance acumulado</t>
  </si>
  <si>
    <t>Semaforización</t>
  </si>
  <si>
    <t>Nacional</t>
  </si>
  <si>
    <t>Internacional</t>
  </si>
  <si>
    <t>Nombre del indicador</t>
  </si>
  <si>
    <t>Definición del indicador</t>
  </si>
  <si>
    <t>Método de cálculo</t>
  </si>
  <si>
    <t>Unidad de medidad</t>
  </si>
  <si>
    <t>Tipo</t>
  </si>
  <si>
    <t>Periodicidad</t>
  </si>
  <si>
    <t>2 TRIM 2023</t>
  </si>
  <si>
    <t>= +/- 10%</t>
  </si>
  <si>
    <t>Año</t>
  </si>
  <si>
    <t>Valor</t>
  </si>
  <si>
    <t>1º Trim</t>
  </si>
  <si>
    <t>2º Trim</t>
  </si>
  <si>
    <t>3º Trim</t>
  </si>
  <si>
    <t>4º Trim</t>
  </si>
  <si>
    <t>Absoluto</t>
  </si>
  <si>
    <t>= - 20%</t>
  </si>
  <si>
    <t>&gt; - 20%</t>
  </si>
  <si>
    <t>Fin</t>
  </si>
  <si>
    <t>Contribuir a la seguridad y paz social mediante la cobertura de servicios de impartición de justicia y solución de conflictos por medios alternativos</t>
  </si>
  <si>
    <t>Cobertura general de servicios de impartición de justicia en el estado de Morelos</t>
  </si>
  <si>
    <t>Expresa la proporcion del total de juzgadores por cada 100,000 habitantes</t>
  </si>
  <si>
    <t xml:space="preserve">Numero total de jueces y juezas / población del Estado de Morelos /100,000 </t>
  </si>
  <si>
    <t>Razón</t>
  </si>
  <si>
    <t>Estratégico</t>
  </si>
  <si>
    <t>Cobertura  de servicios de solucion de conflictos por mecanismos alternativos en el Estado de Morelos</t>
  </si>
  <si>
    <t>Expresa la proporcion de facilitadores del Sistema de Justicia Alternativa por cada 100,000 habitantes</t>
  </si>
  <si>
    <t xml:space="preserve">Numero de facilitadores del Sistema de Justicia Alternativa / población del Estado de Morelos /100,000 </t>
  </si>
  <si>
    <t>Cobertura</t>
  </si>
  <si>
    <t>Propósito</t>
  </si>
  <si>
    <t>Los justiciables acceden al sistema de justicia alternativa para la solución de sus conflictos,  involucrandose de manera voluntaria y proactiva, con la ayuda de mediadores certificados, observando en todo momento los principios de voluntariedad, confidencialidad, equidad y flexibilidad, sin afectar derechos de terceros ni el orden.</t>
  </si>
  <si>
    <t>Indice de conclusión de expedientes</t>
  </si>
  <si>
    <t>Refleja el grado de atención de las causas iniciadas en las distintas sedes del Centro Morelense de Mecanismos Alternativos para la Solución de Controversias</t>
  </si>
  <si>
    <r>
      <t xml:space="preserve">( Total de expedientes concluidos en el sistema de justicia alternativa  /  total de expedientes </t>
    </r>
    <r>
      <rPr>
        <i/>
        <sz val="8"/>
        <color theme="1"/>
        <rFont val="Calibri"/>
        <family val="2"/>
        <scheme val="minor"/>
      </rPr>
      <t>iniciados</t>
    </r>
    <r>
      <rPr>
        <sz val="8"/>
        <color theme="1"/>
        <rFont val="Calibri"/>
        <family val="2"/>
        <scheme val="minor"/>
      </rPr>
      <t xml:space="preserve"> en el sistema de justicia alternativa) X 100.</t>
    </r>
  </si>
  <si>
    <t>Avance  2023 Valor absoluto</t>
  </si>
  <si>
    <t>Avance 2023 Valor relativo</t>
  </si>
  <si>
    <r>
      <t xml:space="preserve">Componente 1 </t>
    </r>
    <r>
      <rPr>
        <b/>
        <i/>
        <sz val="9"/>
        <color theme="1"/>
        <rFont val="Calibri"/>
        <family val="2"/>
        <scheme val="minor"/>
      </rPr>
      <t>Gestión Sistema Justicia Alternativa</t>
    </r>
  </si>
  <si>
    <t xml:space="preserve">Conflictos concluidos por mecanismos alternativos de solución </t>
  </si>
  <si>
    <t xml:space="preserve">Porcentaje de acuerdos celebrados </t>
  </si>
  <si>
    <t>Expresa el grado de solución de conflictos mediante la celebración de acuerdos de los expedientes concluidos en las distintas sedes del Centro Morelense de Mecanismos Alternativos para la Solución de Controversias</t>
  </si>
  <si>
    <r>
      <t>( Total de acuerdos celebrados  /  total de expedientes</t>
    </r>
    <r>
      <rPr>
        <i/>
        <sz val="8"/>
        <color theme="1"/>
        <rFont val="Calibri"/>
        <family val="2"/>
        <scheme val="minor"/>
      </rPr>
      <t xml:space="preserve"> concluidos</t>
    </r>
    <r>
      <rPr>
        <sz val="8"/>
        <color theme="1"/>
        <rFont val="Calibri"/>
        <family val="2"/>
        <scheme val="minor"/>
      </rPr>
      <t xml:space="preserve"> en el sistema de justicia alternativa) X 100.</t>
    </r>
  </si>
  <si>
    <t>Tiempo promedio de resolución de conflictos</t>
  </si>
  <si>
    <t>Mide el tiempo promedio de resolución de los expedientes concluidos</t>
  </si>
  <si>
    <t>Suma de la diferencia en dias entre la fecha de inicio del expediente y la fecha de su conclusión  / total de expedientes concluidos</t>
  </si>
  <si>
    <t>Dias</t>
  </si>
  <si>
    <t>Eficiencia</t>
  </si>
  <si>
    <t>Avance  2022 Valor absoluto</t>
  </si>
  <si>
    <t>Avance 2022 Valor relativo</t>
  </si>
  <si>
    <t>Indice de satisfaccion</t>
  </si>
  <si>
    <t>Expresa el grado de satisfaccion respecto al servicio recibido en las distintas sedes del Centro Morelense de Mecanismos Alternativos para la Solución de Controversias</t>
  </si>
  <si>
    <t>Suma de calificación del servicio recibido / Total de expedientes concluidos</t>
  </si>
  <si>
    <t>Calidad</t>
  </si>
  <si>
    <t>Actividad 1.1</t>
  </si>
  <si>
    <t>Atención de personas</t>
  </si>
  <si>
    <t>Promedio de personas atendidas al dia por facilitador.</t>
  </si>
  <si>
    <t>Refleja el numero de personas atendidas diariamente por cada facilitador</t>
  </si>
  <si>
    <t>Total de personas atendidas / Número de facilitadores/ numero de dias laborados del periodo</t>
  </si>
  <si>
    <t>Personas x facilitador</t>
  </si>
  <si>
    <t>Actividad 1.2</t>
  </si>
  <si>
    <t>Ejecución de Invitaciones</t>
  </si>
  <si>
    <t>Porcentaje de invitaciones realizadas</t>
  </si>
  <si>
    <t xml:space="preserve">Mide la proporción de invitaciones realizadas respecto a la cantidad de expedientes iniciados </t>
  </si>
  <si>
    <t>(Número de invitaciones realizadas en el periodo / Expedientes iniciados en el periodo) x 100</t>
  </si>
  <si>
    <t>invitaciones por expediente</t>
  </si>
  <si>
    <t>Actividad 1.3</t>
  </si>
  <si>
    <t>Realización de sesiones</t>
  </si>
  <si>
    <t>Porcentaje de sesiones realizadas</t>
  </si>
  <si>
    <t>Mide la proporción de sesiones realizadas respecto a la cantidad de expedientes iniciados</t>
  </si>
  <si>
    <t>(Sesiones realizadas/ expedientes iniciados) x 100</t>
  </si>
  <si>
    <t>Sesiones por expediente</t>
  </si>
  <si>
    <t>Actividad 1.4</t>
  </si>
  <si>
    <t>Homologación de acuerdos</t>
  </si>
  <si>
    <t>Tasa de homologación de acuerdos celebrados</t>
  </si>
  <si>
    <t>Mide el porcentaje que representan el número de acuerdos homologados con respecto del total de acuerdos celebrados</t>
  </si>
  <si>
    <t>(Número acuerdos homologados / total de acuerdos celebrados en el periodo)x100</t>
  </si>
  <si>
    <t>Tiempo de resolución</t>
  </si>
  <si>
    <t>Lim. Inf</t>
  </si>
  <si>
    <t>Lim Sup</t>
  </si>
  <si>
    <t>Frecuencia          f</t>
  </si>
  <si>
    <t>marca clase x</t>
  </si>
  <si>
    <t>xf</t>
  </si>
  <si>
    <t>Media aritmética=</t>
  </si>
  <si>
    <t>Criterios Evaluacion</t>
  </si>
  <si>
    <t>Excelente</t>
  </si>
  <si>
    <t>Ene</t>
  </si>
  <si>
    <t>Abril</t>
  </si>
  <si>
    <t>3,4,5,6,7</t>
  </si>
  <si>
    <t>Julio</t>
  </si>
  <si>
    <t>17 al 31</t>
  </si>
  <si>
    <t>Oct</t>
  </si>
  <si>
    <t>Feb</t>
  </si>
  <si>
    <t>Mayo</t>
  </si>
  <si>
    <t>1,5,10</t>
  </si>
  <si>
    <t>Agosto</t>
  </si>
  <si>
    <t>1 al 6</t>
  </si>
  <si>
    <t>Nov</t>
  </si>
  <si>
    <t>1,2,3,20</t>
  </si>
  <si>
    <t>Mzo</t>
  </si>
  <si>
    <t>Junio</t>
  </si>
  <si>
    <t>Septiembre</t>
  </si>
  <si>
    <t>14, 15</t>
  </si>
  <si>
    <t>Dic</t>
  </si>
  <si>
    <t>Criterios Escala Evaluacion</t>
  </si>
  <si>
    <t>Regular</t>
  </si>
  <si>
    <t>Malo</t>
  </si>
  <si>
    <t xml:space="preserve">Juzgados de primera instancia en materia civil, familiar, mercantil y penal, Salas de Magistrados </t>
  </si>
  <si>
    <t>JT - Administración e imparticion de Justicia Sistema Tradicional 2023</t>
  </si>
  <si>
    <t xml:space="preserve">Impartición de justicia de conformidad con lo dispuesto en los artículos 20 y 86 de la Constitución Política del Estado Libre y Soberano de Morelos. </t>
  </si>
  <si>
    <t>Asegurar el acceso en condiciones de igualdad a todos los justiciable a un sistema de justicia que garantice plenamente la protección y seguridad jurídica, así como el debido proceso, haciendo valer los derechos humanos fundamentales, la igualdad de género y las garantías individuales de los particulares consagrados en la Carta Magna y la Constitución local del Estado como una obligación por parte de las instituciones públicas</t>
  </si>
  <si>
    <t>1971520
CENSO 2020</t>
  </si>
  <si>
    <t>pob proyección 2022</t>
  </si>
  <si>
    <t>2º TRIMESTRE</t>
  </si>
  <si>
    <t>= +/- 20%</t>
  </si>
  <si>
    <t>1º Trim 2023</t>
  </si>
  <si>
    <t>2º Trim 2023</t>
  </si>
  <si>
    <t>3º Trim 2023</t>
  </si>
  <si>
    <t>4º Trim 2023</t>
  </si>
  <si>
    <t>Demarcaciones</t>
  </si>
  <si>
    <t>&gt; +/- 20%</t>
  </si>
  <si>
    <t>1 Cuernavaca</t>
  </si>
  <si>
    <t>2 Pte Ixtla</t>
  </si>
  <si>
    <t>3 Cuautla</t>
  </si>
  <si>
    <t>4 Jiutepec</t>
  </si>
  <si>
    <t>Penal Unico</t>
  </si>
  <si>
    <t>Oral Penal</t>
  </si>
  <si>
    <t>Oral Mercatil</t>
  </si>
  <si>
    <t>Laboral</t>
  </si>
  <si>
    <t>Magistrados</t>
  </si>
  <si>
    <t>Cobertura  de servicios de impartición de justicia bajo el Sistema de Justicia Tradicional en el Estado de Morelos</t>
  </si>
  <si>
    <t>Expresa la proporcion de juzgadores del Sistema de Justicia Tradicional por cada 100,000 habitantes</t>
  </si>
  <si>
    <t xml:space="preserve">Numero de jueces y juezas del Sistema de Justicia Tradicional / población del Estado de Morelos /100,000 </t>
  </si>
  <si>
    <t>Los justiciables acceden a un sistema de justicia expedita, imparcial y gratuita</t>
  </si>
  <si>
    <t>Indice medio de resolución de conflictos</t>
  </si>
  <si>
    <t>Refleja el grado de resolución de los casos admitidos en las distintas unidades jurisdiccionales de primera y segunda instancia</t>
  </si>
  <si>
    <t>(Suma de resoluciones definitivas emitidas en 1a y 2a instancias + conclusión por medios alternos / Suma de demandas admitidas en 1a y 2a instancias) * 100</t>
  </si>
  <si>
    <t>SALAS 2A INSTANCIA</t>
  </si>
  <si>
    <r>
      <t xml:space="preserve">Componente 1 </t>
    </r>
    <r>
      <rPr>
        <b/>
        <i/>
        <sz val="9"/>
        <color theme="1"/>
        <rFont val="Calibri"/>
        <family val="2"/>
        <scheme val="minor"/>
      </rPr>
      <t>Gestión Segunda Instancia</t>
    </r>
  </si>
  <si>
    <t>Asuntos promovidos por los justiciables en Segunda Instancia atendidos y resueltos</t>
  </si>
  <si>
    <t>Porcentaje de sentencias definitivas  respecto de los asuntos iniciados en segunda instancia</t>
  </si>
  <si>
    <t xml:space="preserve">Expresa el grado de atención y resolución de los casos recibidos en las distintas Salas de Segunda Instancia </t>
  </si>
  <si>
    <t>(Sentencias definitivas/ asuntos iniciados) * 100</t>
  </si>
  <si>
    <t>Variación porcentual de las sentencias definitivas emitidas en segunda instancia</t>
  </si>
  <si>
    <t>Mide la variacion porcentual de las resoluciones definitivas en segunda instancia respecto al año inmediato anterior</t>
  </si>
  <si>
    <t>((Sentencias definitivas emitidas en segunda instancia/ Sentencias definitivas en segunda instancia emitidas en el mismo periodo del ejercicio inmediato anterior)-1)*100</t>
  </si>
  <si>
    <t>Porcentaje de demandas de amparo en segunda instancia resueltas</t>
  </si>
  <si>
    <t>Expresa el grado de atención y resolución de las demandas de amparo directo por las Salas de Segunda Instancia del Tribunal Superior de Justicia</t>
  </si>
  <si>
    <t>((Amparos concedidos+ amparos denegados+amparos sobreseidos)/demandas de amparo directo recibidas)*100</t>
  </si>
  <si>
    <t>Realización de audiencias</t>
  </si>
  <si>
    <t>Porcentaje de audiencias realizadas</t>
  </si>
  <si>
    <t>Mide la proporción de audiencias realizadas respecto a la cantidad de asuntos iniciados</t>
  </si>
  <si>
    <t>(Audiencias realizadas/ asuntos iniciados)*100</t>
  </si>
  <si>
    <t>Ejecución de notificaciones</t>
  </si>
  <si>
    <t>Porcentaje de notificaciones realizadas</t>
  </si>
  <si>
    <t>Mide la proporción de notificaciones realizadas respecto a la cantidad de asuntos iniciados</t>
  </si>
  <si>
    <t>(Notificaciones realizadas / asuntos iniciados)*100</t>
  </si>
  <si>
    <t>Celebración de plenos</t>
  </si>
  <si>
    <t xml:space="preserve">Porcentaje de sentencias definitivas </t>
  </si>
  <si>
    <t>Mide la proporción de sentencias definitivas respecto de plenos celebrados</t>
  </si>
  <si>
    <t>(Sentencias definitivas/ Plenos celebrados)*100</t>
  </si>
  <si>
    <t>Porcentaje de plenos celebrados</t>
  </si>
  <si>
    <t>Mide la proporción de plenos celebrados respecto a la cantidad de asuntos iniciados</t>
  </si>
  <si>
    <t>(Plenos celebrados/ asuntos iniciados)*100</t>
  </si>
  <si>
    <t>Gestión de amparos directos</t>
  </si>
  <si>
    <t>Porcentaje de amparos directos sobreseidos</t>
  </si>
  <si>
    <t>Mide la proporción de amparos directos sobreseidos</t>
  </si>
  <si>
    <t>(Amparos directos sobreseidos/demandas de amparo radicadas) * 100</t>
  </si>
  <si>
    <t>Porcentaje de amparos directos concedidos</t>
  </si>
  <si>
    <t>Mide la proporción de amparos directos concedidos</t>
  </si>
  <si>
    <t>(Amparos directos concedidos/demandas de amparo radicadas) * 100</t>
  </si>
  <si>
    <t>Porcentaje de amparos directos denegados</t>
  </si>
  <si>
    <t>Mide la proporcion de amparos directos denegados</t>
  </si>
  <si>
    <t>(Amparos directos denegados/demandas de amparo radicadas) * 100</t>
  </si>
  <si>
    <t>Porcentaje de demandas radicadas</t>
  </si>
  <si>
    <t>Mide la proporción de demandas radicadas respecto de las demandas de amparo directo recibidas</t>
  </si>
  <si>
    <t>(Demandas radicadas/ Demandas de amparo directo recibidas)*100</t>
  </si>
  <si>
    <t>Actividad 1.5</t>
  </si>
  <si>
    <t>Recepción de apelaciones</t>
  </si>
  <si>
    <t>Porcentaje de apelaciones recibidas</t>
  </si>
  <si>
    <t>Mide la proporción de apelaciones recibidas respecto a la cantidad de asuntos iniciados</t>
  </si>
  <si>
    <t>(Apelaciones recibidas/ asuntos iniciados)*100</t>
  </si>
  <si>
    <t>JUZGADOS MATERIA CIVIL 1A INSTANCIA</t>
  </si>
  <si>
    <r>
      <t xml:space="preserve">Componente 2 </t>
    </r>
    <r>
      <rPr>
        <b/>
        <i/>
        <sz val="9"/>
        <color theme="1"/>
        <rFont val="Calibri"/>
        <family val="2"/>
        <scheme val="minor"/>
      </rPr>
      <t>Gestion Materia Civil Primera Instancia</t>
    </r>
  </si>
  <si>
    <t>Asuntos en materia civil ingresados por los justiciables en Primera Instancia atendidos y resueltos</t>
  </si>
  <si>
    <t>Porcentaje de sentencias definitivas  respecto de las demandas admitidas en materia civil primera instancia</t>
  </si>
  <si>
    <t xml:space="preserve">Expresa el grado de atención y resolución de las demandas admitidas en los distintos Juzgados en materia Civil de Primera Instancia </t>
  </si>
  <si>
    <t>(Sentencias definitivas en materia civil primera instancia/ demandas admitidas) * 100</t>
  </si>
  <si>
    <t>Variación porcentual de las sentencias definitivas en materia civil emitidas en primera instancia</t>
  </si>
  <si>
    <t>Mide la variacion porcentual de las sentencias definitivas en materia civil en primera instancia respecto al año inmediato anterior</t>
  </si>
  <si>
    <t>((Sentencias definitivas emitidas en materia civil en primera instancia/ Sentencias definitivas en materia civil en primera instancia emitidas en el mismo periodo del ejercicio inmediato anterior)-1)*100</t>
  </si>
  <si>
    <t>Porcentaje de amparos en materia civil primera instancia resueltos</t>
  </si>
  <si>
    <t>Expresa el grado de atención y resolución de amparos en materia civil primera instancia del Tribunal Superior de Justicia</t>
  </si>
  <si>
    <t>((Aamparos concedidos+ amparos denegados+amparos sobreseidos)/Amparos recibidos en materia civil primera instancia)*100</t>
  </si>
  <si>
    <t>Actividad 2.1</t>
  </si>
  <si>
    <t>Admisión de demandas en materia civil primera instancia</t>
  </si>
  <si>
    <t>Porcentaje de demandas en materia civil primera instancia admitidas</t>
  </si>
  <si>
    <t>Mide la proporción de demandas admitidas respecto a la cantidad de demandas presentadas en materia civil primera instancia</t>
  </si>
  <si>
    <t>(Demandas admitidas/ demandas presentadas en materia civil primera instancia)*100</t>
  </si>
  <si>
    <t>Actividad 2.2</t>
  </si>
  <si>
    <t>Ejecución de notificaciones materia civil primera instancia</t>
  </si>
  <si>
    <t>Porcentaje de notificaciones en materia civil primera instancia realizadas</t>
  </si>
  <si>
    <t>Mide la proporción de notificaciones realizadas respecto a la cantidad de demandas admitidas en materia civil primera instancia</t>
  </si>
  <si>
    <t>(Notificaciones realizadas / demandas admitidas en materia civil primera instancia)*100</t>
  </si>
  <si>
    <t>Actividad 2.3</t>
  </si>
  <si>
    <t>Realización de comparecencias en materia civil primera instancia</t>
  </si>
  <si>
    <t>Porcentaje de comparecencias en materia civil primera instancia realizadas</t>
  </si>
  <si>
    <t>Mide la proporción de comparecencias realizadas respecto a la cantidad de demandas admitidas en materia civil primera instancia</t>
  </si>
  <si>
    <t>(Comparecencias realizadas/ demandas admitidas en matericia civil primera instancia)*100</t>
  </si>
  <si>
    <t>Actividad 2.4</t>
  </si>
  <si>
    <t>Gestión de amparos en materia civil primera instancia</t>
  </si>
  <si>
    <t>Porcentaje de amparos sobreseidos en materia civil primera instancia</t>
  </si>
  <si>
    <t>Mide la proporción de amparos sobreseidos en materia civil primera instancia</t>
  </si>
  <si>
    <t>(Amparos sobreseidos/Amparo recibidos en materia civil primera instancia) * 100</t>
  </si>
  <si>
    <t>Porcentaje de amparos concedidos en materia civil primera instancia</t>
  </si>
  <si>
    <t>Mide la proporción de amparos concedidos en materia civil primera instancia</t>
  </si>
  <si>
    <t>(Amparos concedidos/Amparos recibidos en materia civil primera instancia) * 100</t>
  </si>
  <si>
    <t>Porcentaje de amparos denegados en materia civil primera instancia</t>
  </si>
  <si>
    <t>Mide la proporcion de amparos denegados en materia civil primera instancia</t>
  </si>
  <si>
    <t>(Amparos denegados/Amparo recibidos en materia civil primera instancia) * 100</t>
  </si>
  <si>
    <t>JUZGADOS MATERIA FAMILIAR 1A INSTANCIA</t>
  </si>
  <si>
    <r>
      <t xml:space="preserve">Componente 3 </t>
    </r>
    <r>
      <rPr>
        <b/>
        <i/>
        <sz val="9"/>
        <color theme="1"/>
        <rFont val="Calibri"/>
        <family val="2"/>
        <scheme val="minor"/>
      </rPr>
      <t>Gestion Materia Familiar Primera Instancia</t>
    </r>
  </si>
  <si>
    <t>Asuntos en materia familiar ingresados por los justiciables en Primera Instancia atendidos y resueltos</t>
  </si>
  <si>
    <t>Porcentaje de sentencias definitivas  respecto de las demandas admitidas en materia familiar primera instancia</t>
  </si>
  <si>
    <t xml:space="preserve">Expresa el grado de atención y resolución de las demandas admitidas en los distintos Juzgados en materia familiar de primera instancia </t>
  </si>
  <si>
    <t>(Sentencias definitivas en materia familiar primera instancia/ demandas admitidas) * 100</t>
  </si>
  <si>
    <t>Variación porcentual de las sentencias definitivas en materia familiar emitidas en primera instancia</t>
  </si>
  <si>
    <t>Mide la variacion porcentual de las sentencias definitivas en materia familiar en primera instancia respecto al año inmediato anterior</t>
  </si>
  <si>
    <t>((Sentencias definitivas emitidas en materia familiar en primera instancia/ Sentencias definitivas en materia familiar en primera instancia emitidas en el mismo periodo del ejercicio inmediato anterior)-1)*100</t>
  </si>
  <si>
    <t>Porcentaje de amparos en materia familiar primera instancia resueltos</t>
  </si>
  <si>
    <t xml:space="preserve">Expresa el grado de atención y resolución de amparos en materia familiar primera instancia </t>
  </si>
  <si>
    <t>((Aamparos concedidos+ amparos denegados+amparos sobreseidos)/Amparos recibidos en materia familiar primera instancia)*100</t>
  </si>
  <si>
    <t>Actividad 3.1</t>
  </si>
  <si>
    <t>Admisión de demandas en materia familiar primera instancia</t>
  </si>
  <si>
    <t>Porcentaje de demandas en materia familiar primera instancia admitidas</t>
  </si>
  <si>
    <t>Mide la proporción de demandas admitidas respecto a la cantidad de demandas presentadas en materia familiar primera instancia</t>
  </si>
  <si>
    <t>(Demandas admitidas/ demandas presentadas en materia familiar primera instancia)*100</t>
  </si>
  <si>
    <t>Actividad 3.2</t>
  </si>
  <si>
    <t>Ejecución de notificaciones materia familiar primera instancia</t>
  </si>
  <si>
    <t>Porcentaje de notificaciones en materia familiar primera instancia realizadas</t>
  </si>
  <si>
    <t>Mide la proporción de notificaciones realizadas respecto a la cantidad de demandas admitidas en materia familiar primera instancia</t>
  </si>
  <si>
    <t>(Notificaciones realizadas / demandas admitidas en materia familiar primera instancia)*100</t>
  </si>
  <si>
    <t>Actividad 3.3</t>
  </si>
  <si>
    <t>Realización de comparecencias en materia familiar primera instancia</t>
  </si>
  <si>
    <t>Porcentaje de comparecencias en materia familiar primera intancia realizadas</t>
  </si>
  <si>
    <t>Mide la proporción de comparecencias realizadas respecto a la cantidad de demandas admitidas en materia familiar primera instancia</t>
  </si>
  <si>
    <t>(Comparecencias realizadas/ demandas admitidas en materia familiar primera instancia)*100</t>
  </si>
  <si>
    <t>Actividad 3.4</t>
  </si>
  <si>
    <t>Gestión de amparos en materia familiar primera instancia</t>
  </si>
  <si>
    <t>Porcentaje de amparos sobreseidos en materia familiar primera instancia</t>
  </si>
  <si>
    <t>Mide la proporción de amparos sobreseidos en materia familiar primera instancia</t>
  </si>
  <si>
    <t>(Amparos sobreseidos/Amparo recibidos en materia familiar primera instancia) * 100</t>
  </si>
  <si>
    <t>Porcentaje de amparos concedidos en materia familiar primera instancia</t>
  </si>
  <si>
    <t>Mide la proporción de amparos concedidos en materia familiar primera instancia</t>
  </si>
  <si>
    <t>(Amparos concedidos/Amparos recibidos en materia familiar primera instancia) * 100</t>
  </si>
  <si>
    <t>Porcentaje de amparos denegados en materia familiar primera instancia</t>
  </si>
  <si>
    <t>Mide la proporcion de amparos denegados en materia familiar primera instancia</t>
  </si>
  <si>
    <t>(Amparos denegados/Amparo recibidos en materia familiar primera instancia) * 100</t>
  </si>
  <si>
    <t>JUZGADOS MATERIA MERCANTIL 1A INSTANCIA</t>
  </si>
  <si>
    <r>
      <t xml:space="preserve">Componente 4 </t>
    </r>
    <r>
      <rPr>
        <b/>
        <i/>
        <sz val="9"/>
        <color theme="1"/>
        <rFont val="Calibri"/>
        <family val="2"/>
        <scheme val="minor"/>
      </rPr>
      <t>Gestión Materia Mercantil Primera Instancia</t>
    </r>
  </si>
  <si>
    <t>Asuntos en materia mercantil ingresados por los justiciables en Primera Instancia atendidos y resueltos</t>
  </si>
  <si>
    <t>Porcentaje de sentencias definitivas  respecto de las demandas admitidas en materia mercantil primera instancia</t>
  </si>
  <si>
    <t xml:space="preserve">Expresa el grado de atención y resolución de las demandas admitidas en los distintos Juzgados en materia mercantil de primera instancia </t>
  </si>
  <si>
    <t>(Sentencias definitivas en materia mercantil primera instancia/ demandas admitidas) * 100</t>
  </si>
  <si>
    <t>Variación porcentual de las sentencias definitivas en materia mercantil emitidas en primera instancia</t>
  </si>
  <si>
    <t>Mide la variacion porcentual de las sentencias definitivas en materia mercantil en primera instancia respecto al año inmediato anterior</t>
  </si>
  <si>
    <t>((Sentencias definitivas emitidas en materia mercantil en primera instancia/ Sentencias definitivas en materia mercantil en primera instancia emitidas en el mismo periodo del ejercicio inmediato anterior)-1)*100</t>
  </si>
  <si>
    <t>Porcentaje de amparos en materia mercantil primera instancia resueltos</t>
  </si>
  <si>
    <t xml:space="preserve">Expresa el grado de atención y resolución de amparos en materia mercantil primera instancia </t>
  </si>
  <si>
    <t>((Aamparos concedidos+ amparos denegados+amparos sobreseidos)/Amparos recibidos en materia mercantil primera instancia)*100</t>
  </si>
  <si>
    <t>Actividad 4.1</t>
  </si>
  <si>
    <t>Admisión de demandas en materia mercantil primera instancia</t>
  </si>
  <si>
    <t>Porcentaje de demandas en materia mercantil primera instancia admitidas</t>
  </si>
  <si>
    <t>Mide la proporción de demandas admitidas respecto a la cantidad de demandas presentadas en materia mercantil primera instancia</t>
  </si>
  <si>
    <t>(Demandas admitidas/ demandas presentadas en materia mercantil primera instancia)*100</t>
  </si>
  <si>
    <t>Actividad 4.2</t>
  </si>
  <si>
    <t>Ejecución de notificaciones materia mercantil primera instancia</t>
  </si>
  <si>
    <t>Porcentaje de notificaciones en materia mercantil primera instancia realizadas</t>
  </si>
  <si>
    <t>Mide la proporción de notificaciones realizadas respecto a la cantidad de demandas admitidas en materia mercantil primera instancia</t>
  </si>
  <si>
    <t>(Notificaciones realizadas / demandas admitidas en materia mercantil primera instancia)*100</t>
  </si>
  <si>
    <t>Actividad 4.3</t>
  </si>
  <si>
    <t>Realización de comparecencias en materia mercantil primera instancia</t>
  </si>
  <si>
    <t>Porcentaje de comparecencias en materia mercantil primera intancia realizadas</t>
  </si>
  <si>
    <t>Mide la proporción de comparecencias realizadas respecto a la cantidad de demandas admitidas en materia mercantil primera instancia</t>
  </si>
  <si>
    <t>(Comparecencias realizadas/ demandas admitidas en matericia mercantil primera instancia)*100</t>
  </si>
  <si>
    <t>Actividad 4.4</t>
  </si>
  <si>
    <t>Gestión de amparos en materia mercantil primera instancia</t>
  </si>
  <si>
    <t>Porcentaje de amparos sobreseidos en materia mercantil primera instancia</t>
  </si>
  <si>
    <t>Mide la proporción de amparos sobreseidos en materia mercantil primera instancia</t>
  </si>
  <si>
    <t>(Amparos sobreseidos/Amparo recibidos en materia mercantil primera instancia) * 100</t>
  </si>
  <si>
    <t>Porcentaje de amparos concedidos en materia mercantil primera instancia</t>
  </si>
  <si>
    <t>Mide la proporción de amparos concedidos en materia mercantil primera instancia</t>
  </si>
  <si>
    <t>(Amparos concedidos/Amparos recibidos en materia mercantil primera instancia) * 100</t>
  </si>
  <si>
    <t>Porcentaje de amparos denegados en materia mercantil primera instancia</t>
  </si>
  <si>
    <t>Mide la proporcion de amparos denegados en materia mercantil primera instancia</t>
  </si>
  <si>
    <t>(Amparos denegados/Amparo recibidos en materia mercantil primera instancia) * 100</t>
  </si>
  <si>
    <t>JUZGADOS MENOR CIVIL 1A INSTANCIA</t>
  </si>
  <si>
    <r>
      <t xml:space="preserve">Componente 5 </t>
    </r>
    <r>
      <rPr>
        <b/>
        <i/>
        <sz val="9"/>
        <color theme="1"/>
        <rFont val="Calibri"/>
        <family val="2"/>
        <scheme val="minor"/>
      </rPr>
      <t>Gestion Asuntos Menores Materia Civil</t>
    </r>
  </si>
  <si>
    <t>Asuntos menores en materia civil ingresados por los justiciables en Primera Instancia atendidos y resueltos</t>
  </si>
  <si>
    <t>Porcentaje de sentencias definitivas  respecto de las demandas admitidas de asuntos menores en materia civil primera instancia</t>
  </si>
  <si>
    <t xml:space="preserve">Expresa el grado de atención y resolución de las demandas admitidas de asuntos menores en materia civil de primera instancia </t>
  </si>
  <si>
    <t>(Sentencias definitivas de asuntos menores en materia civil primera instancia/ demandas admitidas) * 100</t>
  </si>
  <si>
    <t>Variación porcentual de las sentencias definitivas de asuntos menores en materia civil emitidas en primera instancia</t>
  </si>
  <si>
    <t>Mide la variacion porcentual de las sentencias definitivas de asuntos menores en materia civil en primera instancia respecto al año inmediato anterior</t>
  </si>
  <si>
    <t>((Sentencias definitivas de asuntos menores en materia civil en primera instancia/ Sentencias definitivas de asuntos menores en materia civil en primera instancia emitidas en el mismo periodo del ejercicio inmediato anterior)-1)*100</t>
  </si>
  <si>
    <t>Porcentaje de amparos de asuntos menores en materia civil primera instancia resueltos</t>
  </si>
  <si>
    <t xml:space="preserve">Expresa el grado de atención y resolución de amparos de asuntos menores en materia civil primera instancia </t>
  </si>
  <si>
    <t>((Aamparos concedidos+ amparos denegados+amparos sobreseidos)/Amparos recibidos de asuntos menores en materia civil primera instancia)*100</t>
  </si>
  <si>
    <t>Actividad 5.1</t>
  </si>
  <si>
    <t>Admisión de demandas de asuntos menores en materia civil primera instancia</t>
  </si>
  <si>
    <t>Porcentaje de demandas de asuntos menores en materia civil primera instancia admitidas</t>
  </si>
  <si>
    <t xml:space="preserve">Mide la proporción de demandas admitidas respecto a la cantidad de demandas presentadas sobre asuntos menores en materia civil primera instancia </t>
  </si>
  <si>
    <t>(Demandas admitidas/ demandas presentadas  de asuntos menores en materia civil primera instancia)*100</t>
  </si>
  <si>
    <t>Actividad 5.2</t>
  </si>
  <si>
    <t>Ejecución de notificaciones de asuntos menores en materia civil primera instancia</t>
  </si>
  <si>
    <t>Porcentaje de notificaciones de asuntos menores en materia civil primera instancia realizadas</t>
  </si>
  <si>
    <t>Mide la proporción de notificaciones realizadas respecto a la cantidad de demandas admitidas en asuntos menores en materia civil primera instancia</t>
  </si>
  <si>
    <t>(Notificaciones realizadas / demandas admitidas  de asuntos menores en materia civil primera instancia)*100</t>
  </si>
  <si>
    <t>Actividad 5.3</t>
  </si>
  <si>
    <t>Realización de comparecencias en asuntos menores en materia civil primera instancia</t>
  </si>
  <si>
    <t>Porcentaje de comparecencias de asuntos menores en materia civil primera intancia realizadas</t>
  </si>
  <si>
    <t>Mide la proporción de comparecencias realizadas respecto a la cantidad de demandas admitidas de asuntos menores en materia civil primera instancia</t>
  </si>
  <si>
    <t>(Comparecencias realizadas/ demandas admitidas  de asuntos menores en materia civil primera instancia)*100</t>
  </si>
  <si>
    <t>Actividad 5.4</t>
  </si>
  <si>
    <t>Gestión de amparos  de asuntos menores en materia civil primera instancia</t>
  </si>
  <si>
    <t>Porcentaje de amparos sobreseidos de asuntos menores en materia civil primera instancia</t>
  </si>
  <si>
    <t>Mide la proporción de amparos sobreseidos de asuntos menores en materia civil primera instancia</t>
  </si>
  <si>
    <t>(Amparos sobreseidos/Amparo recibidos de asuntos menores en materia civil primera instancia) * 100</t>
  </si>
  <si>
    <t>Porcentaje de amparos concedidos de asuntos menores en materia civil primera instancia</t>
  </si>
  <si>
    <t>Mide la proporción de amparos concedidos de asuntos menores en materia civil primera instancia</t>
  </si>
  <si>
    <t>(Amparos concedidos/Amparos recibidos de asuntos menores en materia civil primera instancia) * 100</t>
  </si>
  <si>
    <t>Porcentaje de amparos denegados de asuntos menores en materia civil primera instancia</t>
  </si>
  <si>
    <t>Mide la proporcion de amparos denegados de asuntos menores en materia civil primera instancia</t>
  </si>
  <si>
    <t>(Amparos denegados/Amparo recibidos de asuntos menores en materia civil primera instancia) * 100</t>
  </si>
  <si>
    <t>JUZGADOS MENOR MERCANTIL 1A INSTANCIA</t>
  </si>
  <si>
    <r>
      <t xml:space="preserve">Componente 6 </t>
    </r>
    <r>
      <rPr>
        <b/>
        <i/>
        <sz val="9"/>
        <color theme="1"/>
        <rFont val="Calibri"/>
        <family val="2"/>
        <scheme val="minor"/>
      </rPr>
      <t>Gestion Asuntos Menores Materia Mercantil</t>
    </r>
  </si>
  <si>
    <t>Asuntos menores en materia mercantil ingresados por los justiciables en Primera Instancia atendidos y resueltos</t>
  </si>
  <si>
    <t>Porcentaje de sentencias definitivas  respecto de las demandas admitidas de asuntos menores en materia mercantil primera instancia</t>
  </si>
  <si>
    <t xml:space="preserve">Expresa el grado de atención y resolución de las demandas admitidas de asuntos menores en materia mercantil de primera instancia </t>
  </si>
  <si>
    <t>(Sentencias definitivas de asuntos menores en materia mercantil primera instancia/ demandas admitidas) * 100</t>
  </si>
  <si>
    <t>Variación porcentual de las sentencias definitivas de asuntos menores en materia mercantil emitidas en primera instancia</t>
  </si>
  <si>
    <t>Mide la variacion porcentual de las sentencias definitivas de asuntos menores en materia mercantil en primera instancia respecto al año inmediato anterior</t>
  </si>
  <si>
    <t>((Sentencias definitivas de asuntos menores en materia civil en primera instancia/ Sentencias definitivas de asuntos menores en materia mercantil en primera instancia emitidas en el mismo periodo del ejercicio inmediato anterior)-1)*100</t>
  </si>
  <si>
    <t>Porcentaje de amparos de asuntos menores en materia mercantil primera instancia resueltos</t>
  </si>
  <si>
    <t xml:space="preserve">Expresa el grado de atención y resolución de amparos de asuntos menores en materia mercantil primera instancia </t>
  </si>
  <si>
    <t>((Amparos concedidos+ amparos denegados+amparos sobreseidos)/Amparos recibidos de asuntos menores en materia mercantil primera instancia)*100</t>
  </si>
  <si>
    <t>Datos de amparos confirmados por Juzgado Segundo Menor. Trimestre 2 de 2022</t>
  </si>
  <si>
    <t>Actividad 6.1</t>
  </si>
  <si>
    <t>Admisión de demandas de asuntos menores en materia mercantil primera instancia</t>
  </si>
  <si>
    <t>Porcentaje de demandas de asuntos menores en materia mercantil primera instancia admitidas</t>
  </si>
  <si>
    <t xml:space="preserve">Mide la proporción de demandas admitidas respecto a la cantidad de demandas presentadas sobre asuntos menores en materia mercantil primera instancia </t>
  </si>
  <si>
    <t>(Demandas admitidas/ demandas presentadas  de asuntos menores en materia mercantil primera instancia)*100</t>
  </si>
  <si>
    <t>Actividad 6.2</t>
  </si>
  <si>
    <t>Ejecución de notificaciones de asuntos menores en materia mercantil primera instancia</t>
  </si>
  <si>
    <t>Porcentaje de notificaciones de asuntos menores en materia mercantil primera instancia realizadas</t>
  </si>
  <si>
    <t>Mide la proporción de notificaciones realizadas respecto a la cantidad de demandas admitidas en asuntos menores en materia mercantil primera instancia</t>
  </si>
  <si>
    <t>(Notificaciones realizadas / demandas admitidas  de asuntos menores en materia mercantil primera instancia)*100</t>
  </si>
  <si>
    <t>Actividad 6.3</t>
  </si>
  <si>
    <t>Realización de comparecencias en asuntos menores en materia mercantil primera instancia</t>
  </si>
  <si>
    <t>Porcentaje de comparecencias de asuntos menores en materia mercantil primera intancia realizadas</t>
  </si>
  <si>
    <t>Mide la proporción de comparecencias realizadas respecto a la cantidad de demandas admitidas de asuntos menores en materia mercantil primera instancia</t>
  </si>
  <si>
    <t>(Comparecencias realizadas/ demandas admitidas  de asuntos menores en materia mercantil primera instancia)*100</t>
  </si>
  <si>
    <t>Actividad 6.4</t>
  </si>
  <si>
    <t>Gestión de amparos  de asuntos menores en materia mercantil primera instancia</t>
  </si>
  <si>
    <t>Porcentaje de amparos sobreseidos de asuntos menores en materia mercantil primera instancia</t>
  </si>
  <si>
    <t>Mide la proporción de amparos sobreseidos de asuntos menores en materia mercantil primera instancia</t>
  </si>
  <si>
    <t>(Amparos sobreseidos/Amparo recibidos de asuntos menores en materia mercantil primera instancia) * 100</t>
  </si>
  <si>
    <t>Porcentaje de amparos concedidos de asuntos menores en materia mercantil primera instancia</t>
  </si>
  <si>
    <t>Mide la proporción de amparos concedidos de asuntos menores en materia mercantil primera instancia</t>
  </si>
  <si>
    <t>(Amparos concedidos/Amparos recibidos de asuntos menores en materia mercantil primera instancia) * 100</t>
  </si>
  <si>
    <t>Porcentaje de amparos denegados de asuntos menores en materia mercantil primera instancia</t>
  </si>
  <si>
    <t>Mide la proporcion de amparos denegados de asuntos menores en materia mercantil primera instancia</t>
  </si>
  <si>
    <t>(Amparos denegados/Amparo recibidos de asuntos menores en materia mercantil primera instancia) * 100</t>
  </si>
  <si>
    <t>1 trimestre 2023</t>
  </si>
  <si>
    <t>sentencias definitivas</t>
  </si>
  <si>
    <t>desistimiento</t>
  </si>
  <si>
    <t>convenio</t>
  </si>
  <si>
    <t>Denegada apelación</t>
  </si>
  <si>
    <t>incompetencia</t>
  </si>
  <si>
    <t>Desistimiento</t>
  </si>
  <si>
    <t>Desiertos</t>
  </si>
  <si>
    <t>Demandas presentdas</t>
  </si>
  <si>
    <t>Demandas admitidas</t>
  </si>
  <si>
    <t>;+474?</t>
  </si>
  <si>
    <t>aa29 + 782</t>
  </si>
  <si>
    <t>asuntos iniciados 2da inst Trim2</t>
  </si>
  <si>
    <t>Civil</t>
  </si>
  <si>
    <t>Familiar</t>
  </si>
  <si>
    <t>Trimestre 2</t>
  </si>
  <si>
    <t>Mercantil</t>
  </si>
  <si>
    <t>Menor civil</t>
  </si>
  <si>
    <t>Menor mercantil</t>
  </si>
  <si>
    <t>Penal tradicional</t>
  </si>
  <si>
    <t>Segunda Inst</t>
  </si>
  <si>
    <t>A (Conc. Sent)</t>
  </si>
  <si>
    <t>B (Otros tipos conclusión)</t>
  </si>
  <si>
    <t>A+B 
(Total conclusiones)</t>
  </si>
  <si>
    <t>asuntos 2da inst</t>
  </si>
  <si>
    <t>ok 1Ra Inst</t>
  </si>
  <si>
    <t>Dts 2da Inst</t>
  </si>
  <si>
    <t>2trimestre 2023</t>
  </si>
  <si>
    <t>ojo</t>
  </si>
  <si>
    <t>asuntos iniciados 2da</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</si>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</sst>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0.000"/>
    <numFmt numFmtId="167" formatCode="#,##0.0"/>
  </numFmts>
  <fonts count="52" x14ac:knownFonts="1">
    <font>
      <sz val="11"/>
      <color theme="1"/>
      <name val="Calibri"/>
      <family val="2"/>
      <scheme val="minor"/>
    </font>
    <font>
      <sz val="11"/>
      <color theme="1"/>
      <name val="Calibri"/>
      <family val="2"/>
      <scheme val="minor"/>
    </font>
    <font>
      <sz val="11"/>
      <color theme="1"/>
      <name val="Times New Roman"/>
      <family val="1"/>
    </font>
    <font>
      <b/>
      <u/>
      <sz val="11"/>
      <color theme="1"/>
      <name val="Calibri"/>
      <family val="2"/>
    </font>
    <font>
      <sz val="11"/>
      <color theme="1"/>
      <name val="Calibri"/>
      <family val="2"/>
    </font>
    <font>
      <sz val="10"/>
      <color theme="1"/>
      <name val="Arial Narrow"/>
      <family val="2"/>
    </font>
    <font>
      <b/>
      <sz val="10"/>
      <color theme="1"/>
      <name val="Arial Narrow"/>
      <family val="2"/>
    </font>
    <font>
      <sz val="10"/>
      <color theme="1"/>
      <name val="Calibri"/>
      <family val="2"/>
    </font>
    <font>
      <sz val="8"/>
      <color theme="1"/>
      <name val="Arial Narrow"/>
      <family val="2"/>
    </font>
    <font>
      <b/>
      <sz val="11"/>
      <color theme="1"/>
      <name val="Calibri"/>
      <family val="2"/>
    </font>
    <font>
      <sz val="11"/>
      <color theme="1"/>
      <name val="Arial Narrow"/>
      <family val="2"/>
    </font>
    <font>
      <sz val="10"/>
      <color rgb="FF333333"/>
      <name val="Calibri"/>
      <family val="2"/>
      <scheme val="minor"/>
    </font>
    <font>
      <sz val="10"/>
      <color theme="1"/>
      <name val="Calibri"/>
      <family val="2"/>
      <scheme val="minor"/>
    </font>
    <font>
      <sz val="11"/>
      <color theme="0"/>
      <name val="Calibri"/>
      <family val="2"/>
      <scheme val="minor"/>
    </font>
    <font>
      <u/>
      <sz val="10"/>
      <color theme="1"/>
      <name val="Arial Narrow"/>
      <family val="2"/>
    </font>
    <font>
      <b/>
      <sz val="12"/>
      <color theme="1"/>
      <name val="Calibri"/>
      <family val="2"/>
      <scheme val="minor"/>
    </font>
    <font>
      <b/>
      <sz val="16"/>
      <color theme="1"/>
      <name val="Calibri"/>
      <family val="2"/>
      <scheme val="minor"/>
    </font>
    <font>
      <sz val="11"/>
      <color rgb="FF9C0006"/>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sz val="9"/>
      <color theme="1"/>
      <name val="Calibri"/>
      <family val="2"/>
      <scheme val="minor"/>
    </font>
    <font>
      <b/>
      <sz val="8"/>
      <color theme="1"/>
      <name val="Calibri"/>
      <family val="2"/>
      <scheme val="minor"/>
    </font>
    <font>
      <i/>
      <sz val="8"/>
      <color theme="1"/>
      <name val="Calibri"/>
      <family val="2"/>
      <scheme val="minor"/>
    </font>
    <font>
      <b/>
      <i/>
      <sz val="9"/>
      <color theme="1"/>
      <name val="Calibri"/>
      <family val="2"/>
      <scheme val="minor"/>
    </font>
    <font>
      <u/>
      <sz val="11"/>
      <color theme="1"/>
      <name val="Calibri"/>
      <family val="2"/>
      <scheme val="minor"/>
    </font>
    <font>
      <b/>
      <sz val="9"/>
      <color rgb="FF00B050"/>
      <name val="Calibri"/>
      <family val="2"/>
      <scheme val="minor"/>
    </font>
    <font>
      <b/>
      <sz val="9"/>
      <color theme="7"/>
      <name val="Calibri"/>
      <family val="2"/>
      <scheme val="minor"/>
    </font>
    <font>
      <b/>
      <sz val="18"/>
      <color theme="1"/>
      <name val="Calibri"/>
      <family val="2"/>
      <scheme val="minor"/>
    </font>
    <font>
      <b/>
      <sz val="14"/>
      <color theme="1"/>
      <name val="Calibri"/>
      <family val="2"/>
      <scheme val="minor"/>
    </font>
    <font>
      <b/>
      <sz val="9"/>
      <color rgb="FFFF0000"/>
      <name val="Calibri"/>
      <family val="2"/>
      <scheme val="minor"/>
    </font>
    <font>
      <b/>
      <sz val="12"/>
      <color rgb="FFFF0000"/>
      <name val="Calibri"/>
      <family val="2"/>
      <scheme val="minor"/>
    </font>
    <font>
      <i/>
      <u/>
      <sz val="15"/>
      <color theme="1"/>
      <name val="Calibri"/>
      <family val="2"/>
      <scheme val="minor"/>
    </font>
    <font>
      <b/>
      <sz val="11"/>
      <color rgb="FFFF0000"/>
      <name val="Calibri"/>
      <family val="2"/>
      <scheme val="minor"/>
    </font>
    <font>
      <i/>
      <u/>
      <sz val="11"/>
      <color theme="1"/>
      <name val="Calibri"/>
      <family val="2"/>
      <scheme val="minor"/>
    </font>
    <font>
      <i/>
      <sz val="11"/>
      <color theme="1"/>
      <name val="Calibri"/>
      <family val="2"/>
      <scheme val="minor"/>
    </font>
    <font>
      <b/>
      <u/>
      <sz val="11"/>
      <color theme="1"/>
      <name val="Calibri"/>
      <family val="2"/>
      <scheme val="minor"/>
    </font>
    <font>
      <i/>
      <sz val="12"/>
      <color theme="1"/>
      <name val="Calibri"/>
      <family val="2"/>
      <scheme val="minor"/>
    </font>
    <font>
      <sz val="9"/>
      <color rgb="FFFF0000"/>
      <name val="Calibri"/>
      <family val="2"/>
      <scheme val="minor"/>
    </font>
    <font>
      <b/>
      <sz val="11"/>
      <name val="Calibri"/>
      <family val="2"/>
      <scheme val="minor"/>
    </font>
    <font>
      <sz val="7"/>
      <color theme="1"/>
      <name val="Arial Narrow"/>
      <family val="2"/>
    </font>
    <font>
      <sz val="12"/>
      <color theme="1"/>
      <name val="Calibri"/>
      <family val="2"/>
      <scheme val="minor"/>
    </font>
    <font>
      <sz val="13"/>
      <color theme="1"/>
      <name val="Calibri"/>
      <family val="2"/>
      <scheme val="minor"/>
    </font>
    <font>
      <b/>
      <sz val="8"/>
      <color theme="1"/>
      <name val="Arial Narrow"/>
      <family val="2"/>
    </font>
    <font>
      <b/>
      <sz val="8"/>
      <color rgb="FF92D050"/>
      <name val="Arial Narrow"/>
      <family val="2"/>
    </font>
    <font>
      <sz val="8"/>
      <color rgb="FF92D050"/>
      <name val="Arial Narrow"/>
      <family val="2"/>
    </font>
    <font>
      <sz val="12"/>
      <color rgb="FF92D050"/>
      <name val="Calibri"/>
      <family val="2"/>
      <scheme val="minor"/>
    </font>
    <font>
      <sz val="9"/>
      <color rgb="FF92D050"/>
      <name val="Calibri"/>
      <family val="2"/>
      <scheme val="minor"/>
    </font>
    <font>
      <b/>
      <sz val="9"/>
      <color theme="1"/>
      <name val="Arial Narrow"/>
      <family val="2"/>
    </font>
    <font>
      <b/>
      <sz val="8"/>
      <color indexed="81"/>
      <name val="Tahoma"/>
      <family val="2"/>
    </font>
    <font>
      <sz val="8"/>
      <color indexed="81"/>
      <name val="Tahoma"/>
      <family val="2"/>
    </font>
  </fonts>
  <fills count="24">
    <fill>
      <patternFill patternType="none"/>
    </fill>
    <fill>
      <patternFill patternType="gray125"/>
    </fill>
    <fill>
      <patternFill patternType="solid">
        <fgColor rgb="FFC4BC9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C7CE"/>
      </patternFill>
    </fill>
    <fill>
      <patternFill patternType="solid">
        <fgColor rgb="FF00B0F0"/>
        <bgColor indexed="64"/>
      </patternFill>
    </fill>
    <fill>
      <patternFill patternType="solid">
        <fgColor theme="4" tint="0.79998168889431442"/>
        <bgColor indexed="64"/>
      </patternFill>
    </fill>
    <fill>
      <patternFill patternType="solid">
        <fgColor rgb="FF99FF99"/>
        <bgColor indexed="64"/>
      </patternFill>
    </fill>
    <fill>
      <patternFill patternType="solid">
        <fgColor rgb="FF92D050"/>
        <bgColor indexed="64"/>
      </patternFill>
    </fill>
    <fill>
      <patternFill patternType="solid">
        <fgColor rgb="FFCCFFCC"/>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rgb="FF7030A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7" tint="-0.249977111117893"/>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9" tint="-0.249977111117893"/>
      </left>
      <right style="medium">
        <color theme="9" tint="-0.249977111117893"/>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style="medium">
        <color theme="9" tint="-0.249977111117893"/>
      </top>
      <bottom style="thin">
        <color indexed="64"/>
      </bottom>
      <diagonal/>
    </border>
    <border>
      <left/>
      <right/>
      <top style="thin">
        <color indexed="64"/>
      </top>
      <bottom style="double">
        <color indexed="64"/>
      </bottom>
      <diagonal/>
    </border>
    <border>
      <left/>
      <right/>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6" borderId="0" applyNumberFormat="0" applyBorder="0" applyAlignment="0" applyProtection="0"/>
    <xf numFmtId="0" fontId="42" fillId="0" borderId="0"/>
    <xf numFmtId="9" fontId="42" fillId="0" borderId="0" applyFont="0" applyFill="0" applyBorder="0" applyAlignment="0" applyProtection="0"/>
  </cellStyleXfs>
  <cellXfs count="773">
    <xf numFmtId="0" fontId="0" fillId="0" borderId="0" xfId="0"/>
    <xf numFmtId="0" fontId="2" fillId="0" borderId="0" xfId="0" applyFont="1"/>
    <xf numFmtId="0" fontId="5" fillId="2" borderId="1" xfId="0" applyFont="1" applyFill="1" applyBorder="1" applyAlignment="1">
      <alignment vertical="center"/>
    </xf>
    <xf numFmtId="0" fontId="5" fillId="2" borderId="6" xfId="0" applyFont="1" applyFill="1" applyBorder="1" applyAlignment="1">
      <alignment vertical="center"/>
    </xf>
    <xf numFmtId="0" fontId="5" fillId="0" borderId="8" xfId="0" applyFont="1" applyBorder="1" applyAlignment="1">
      <alignment vertical="center" wrapText="1"/>
    </xf>
    <xf numFmtId="0" fontId="5" fillId="2" borderId="8" xfId="0" applyFont="1" applyFill="1" applyBorder="1" applyAlignment="1">
      <alignmen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5" fillId="2" borderId="8" xfId="0" applyFont="1" applyFill="1" applyBorder="1" applyAlignment="1">
      <alignment horizontal="center"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8" fillId="0" borderId="8" xfId="0" applyFont="1" applyBorder="1" applyAlignment="1">
      <alignment horizontal="center" vertical="center" wrapText="1"/>
    </xf>
    <xf numFmtId="14" fontId="5" fillId="0" borderId="8" xfId="0" applyNumberFormat="1" applyFont="1" applyBorder="1" applyAlignment="1">
      <alignment horizontal="right" vertical="center"/>
    </xf>
    <xf numFmtId="0" fontId="5" fillId="0" borderId="8" xfId="0" applyFont="1" applyBorder="1" applyAlignment="1">
      <alignment vertical="center"/>
    </xf>
    <xf numFmtId="0" fontId="4" fillId="0" borderId="8" xfId="0" applyFont="1" applyBorder="1" applyAlignment="1">
      <alignment vertical="center"/>
    </xf>
    <xf numFmtId="9" fontId="0" fillId="0" borderId="0" xfId="2" applyFont="1"/>
    <xf numFmtId="9" fontId="5" fillId="0" borderId="8" xfId="2" applyFont="1" applyBorder="1" applyAlignment="1">
      <alignment horizontal="center" vertical="center" wrapText="1"/>
    </xf>
    <xf numFmtId="43" fontId="5" fillId="0" borderId="8" xfId="1" applyFont="1" applyBorder="1" applyAlignment="1">
      <alignment horizontal="center" vertical="center" wrapText="1"/>
    </xf>
    <xf numFmtId="0" fontId="10" fillId="0" borderId="0" xfId="0" applyFont="1"/>
    <xf numFmtId="0" fontId="8" fillId="0" borderId="0" xfId="0" applyFont="1"/>
    <xf numFmtId="0" fontId="5"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43" fontId="5" fillId="0" borderId="0" xfId="1" applyFont="1"/>
    <xf numFmtId="0" fontId="8" fillId="0" borderId="0" xfId="0" applyFont="1" applyFill="1" applyBorder="1"/>
    <xf numFmtId="43" fontId="5" fillId="0" borderId="17" xfId="1" applyFont="1" applyBorder="1"/>
    <xf numFmtId="0" fontId="12" fillId="0" borderId="0" xfId="0" applyFont="1"/>
    <xf numFmtId="164" fontId="5" fillId="0" borderId="8" xfId="2" applyNumberFormat="1" applyFont="1" applyBorder="1" applyAlignment="1">
      <alignment horizontal="center" vertical="center" wrapText="1"/>
    </xf>
    <xf numFmtId="164" fontId="0" fillId="0" borderId="0" xfId="2" applyNumberFormat="1" applyFont="1"/>
    <xf numFmtId="9" fontId="5" fillId="0" borderId="0" xfId="2" applyFont="1"/>
    <xf numFmtId="0" fontId="5" fillId="0" borderId="0" xfId="0" applyFont="1"/>
    <xf numFmtId="43" fontId="5" fillId="0" borderId="0" xfId="0" applyNumberFormat="1" applyFont="1"/>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6" fillId="0" borderId="0" xfId="0" applyFont="1" applyBorder="1" applyAlignment="1">
      <alignment horizontal="center" vertical="center" wrapText="1"/>
    </xf>
    <xf numFmtId="0" fontId="5" fillId="0" borderId="0" xfId="0" applyFont="1" applyBorder="1" applyAlignment="1">
      <alignment vertical="center" wrapText="1"/>
    </xf>
    <xf numFmtId="43" fontId="5" fillId="0" borderId="0" xfId="1" applyFont="1" applyFill="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wrapText="1"/>
    </xf>
    <xf numFmtId="43" fontId="5" fillId="0" borderId="0" xfId="1" applyFont="1" applyFill="1" applyBorder="1"/>
    <xf numFmtId="9" fontId="5" fillId="0" borderId="8" xfId="2" applyNumberFormat="1" applyFont="1" applyBorder="1" applyAlignment="1">
      <alignment horizontal="center" vertic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43" fontId="5" fillId="0" borderId="22" xfId="1" applyFont="1" applyBorder="1"/>
    <xf numFmtId="43" fontId="5" fillId="0" borderId="0" xfId="1" applyFont="1" applyBorder="1"/>
    <xf numFmtId="9" fontId="5" fillId="0" borderId="23" xfId="2" applyFont="1" applyBorder="1"/>
    <xf numFmtId="0" fontId="5" fillId="0" borderId="23" xfId="0" applyFont="1" applyBorder="1"/>
    <xf numFmtId="0" fontId="5" fillId="0" borderId="24" xfId="0" applyFont="1" applyBorder="1"/>
    <xf numFmtId="0" fontId="5" fillId="0" borderId="25" xfId="0" applyFont="1" applyBorder="1"/>
    <xf numFmtId="0" fontId="5" fillId="0" borderId="26" xfId="0" applyFont="1" applyBorder="1"/>
    <xf numFmtId="43" fontId="13" fillId="0" borderId="0" xfId="0" applyNumberFormat="1" applyFont="1"/>
    <xf numFmtId="10" fontId="0" fillId="0" borderId="0" xfId="2" applyNumberFormat="1" applyFont="1"/>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4"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horizontal="center"/>
    </xf>
    <xf numFmtId="0" fontId="15" fillId="0" borderId="0" xfId="0" applyFont="1" applyAlignment="1">
      <alignment horizontal="center"/>
    </xf>
    <xf numFmtId="0" fontId="0" fillId="0" borderId="0" xfId="0" applyAlignment="1"/>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5" fillId="2" borderId="16" xfId="0" applyFont="1" applyFill="1" applyBorder="1" applyAlignment="1">
      <alignment vertical="center"/>
    </xf>
    <xf numFmtId="0" fontId="5" fillId="2" borderId="9" xfId="0" applyFont="1" applyFill="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6" fillId="0" borderId="0" xfId="0" applyFont="1" applyAlignment="1">
      <alignment horizontal="center"/>
    </xf>
    <xf numFmtId="0" fontId="15" fillId="0" borderId="0" xfId="0" applyFont="1" applyAlignment="1">
      <alignment horizontal="center"/>
    </xf>
    <xf numFmtId="0" fontId="9" fillId="0" borderId="0" xfId="0" applyFont="1" applyAlignment="1">
      <alignment horizontal="center" vertical="center"/>
    </xf>
    <xf numFmtId="0" fontId="3" fillId="0" borderId="0" xfId="0" applyFont="1" applyAlignment="1">
      <alignment horizontal="center" vertical="center"/>
    </xf>
    <xf numFmtId="0" fontId="5" fillId="2" borderId="16" xfId="0" applyFont="1" applyFill="1" applyBorder="1" applyAlignment="1">
      <alignment vertical="center" wrapText="1"/>
    </xf>
    <xf numFmtId="0" fontId="5" fillId="2" borderId="9" xfId="0" applyFont="1" applyFill="1" applyBorder="1" applyAlignment="1">
      <alignment vertical="center" wrapText="1"/>
    </xf>
    <xf numFmtId="0" fontId="0" fillId="0" borderId="0" xfId="0" applyAlignment="1">
      <alignment horizontal="center"/>
    </xf>
    <xf numFmtId="0" fontId="5" fillId="0" borderId="0" xfId="0" applyFont="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2" borderId="2" xfId="0" applyFont="1" applyFill="1" applyBorder="1" applyAlignment="1">
      <alignment vertical="center"/>
    </xf>
    <xf numFmtId="0" fontId="5" fillId="2" borderId="4" xfId="0" applyFont="1" applyFill="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2" fillId="0" borderId="7" xfId="0" applyFont="1" applyBorder="1"/>
    <xf numFmtId="0" fontId="11" fillId="0" borderId="0" xfId="0" applyFont="1" applyAlignment="1">
      <alignment wrapText="1"/>
    </xf>
    <xf numFmtId="0" fontId="0" fillId="0" borderId="0" xfId="0" applyAlignment="1">
      <alignment wrapText="1"/>
    </xf>
    <xf numFmtId="0" fontId="0" fillId="0" borderId="18" xfId="0" applyBorder="1" applyAlignment="1">
      <alignment horizont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4" borderId="0" xfId="0" applyFont="1" applyFill="1" applyBorder="1" applyAlignment="1">
      <alignment horizontal="center" vertical="center"/>
    </xf>
    <xf numFmtId="0" fontId="5" fillId="5" borderId="0" xfId="0" applyFont="1" applyFill="1" applyBorder="1" applyAlignment="1">
      <alignment horizontal="center" vertical="center"/>
    </xf>
    <xf numFmtId="0" fontId="8" fillId="0" borderId="0" xfId="0" applyFont="1" applyAlignment="1">
      <alignment horizontal="left"/>
    </xf>
    <xf numFmtId="0" fontId="27" fillId="0" borderId="37" xfId="0" applyFont="1" applyFill="1" applyBorder="1" applyAlignment="1">
      <alignment horizontal="center" vertical="center"/>
    </xf>
    <xf numFmtId="0" fontId="27" fillId="0" borderId="34" xfId="0" applyFont="1" applyFill="1" applyBorder="1" applyAlignment="1">
      <alignment horizontal="center" vertical="center"/>
    </xf>
    <xf numFmtId="0" fontId="0" fillId="0" borderId="0" xfId="0"/>
    <xf numFmtId="0" fontId="19" fillId="0" borderId="27" xfId="0" applyFont="1" applyBorder="1" applyAlignment="1">
      <alignment horizontal="right" vertical="center" wrapText="1"/>
    </xf>
    <xf numFmtId="0" fontId="22" fillId="0" borderId="27" xfId="0" applyFont="1" applyBorder="1"/>
    <xf numFmtId="0" fontId="22" fillId="0" borderId="27" xfId="0" applyFont="1" applyBorder="1" applyAlignment="1">
      <alignment vertical="center"/>
    </xf>
    <xf numFmtId="0" fontId="22" fillId="0" borderId="39" xfId="0" applyFont="1" applyBorder="1"/>
    <xf numFmtId="0" fontId="8" fillId="0" borderId="0" xfId="0" applyFont="1"/>
    <xf numFmtId="0" fontId="20" fillId="0" borderId="34" xfId="0" applyFont="1" applyBorder="1" applyAlignment="1">
      <alignment horizontal="center" vertical="center"/>
    </xf>
    <xf numFmtId="0" fontId="20" fillId="0" borderId="36" xfId="0" quotePrefix="1" applyFont="1" applyBorder="1" applyAlignment="1">
      <alignment vertical="center"/>
    </xf>
    <xf numFmtId="0" fontId="20" fillId="0" borderId="37" xfId="0" applyFont="1" applyBorder="1" applyAlignment="1">
      <alignment horizontal="center" vertical="center"/>
    </xf>
    <xf numFmtId="0" fontId="22" fillId="0" borderId="38" xfId="0" quotePrefix="1" applyFont="1" applyBorder="1" applyAlignment="1">
      <alignment vertical="center"/>
    </xf>
    <xf numFmtId="0" fontId="20" fillId="0" borderId="31" xfId="0" applyFont="1" applyBorder="1" applyAlignment="1">
      <alignment horizontal="center" vertical="center"/>
    </xf>
    <xf numFmtId="0" fontId="22" fillId="0" borderId="33" xfId="0" quotePrefix="1" applyFont="1" applyBorder="1" applyAlignment="1">
      <alignment vertical="center"/>
    </xf>
    <xf numFmtId="0" fontId="20" fillId="0" borderId="40" xfId="0" applyFont="1" applyBorder="1" applyAlignment="1">
      <alignment horizontal="left" vertical="center" wrapText="1"/>
    </xf>
    <xf numFmtId="0" fontId="20" fillId="0" borderId="40" xfId="0" applyFont="1" applyBorder="1" applyAlignment="1">
      <alignment horizontal="left" vertical="center"/>
    </xf>
    <xf numFmtId="0" fontId="20" fillId="0" borderId="40" xfId="0" applyFont="1" applyBorder="1" applyAlignment="1">
      <alignment horizontal="center" vertical="center"/>
    </xf>
    <xf numFmtId="0" fontId="22" fillId="0" borderId="42" xfId="0" applyFont="1" applyBorder="1" applyAlignment="1">
      <alignment vertical="center"/>
    </xf>
    <xf numFmtId="0" fontId="22" fillId="0" borderId="27" xfId="0" applyFont="1" applyBorder="1" applyAlignment="1">
      <alignment horizontal="center" vertical="center"/>
    </xf>
    <xf numFmtId="9" fontId="22" fillId="0" borderId="29" xfId="2" applyFont="1" applyBorder="1" applyAlignment="1">
      <alignment vertical="center"/>
    </xf>
    <xf numFmtId="0" fontId="0" fillId="0" borderId="0" xfId="0" applyAlignment="1">
      <alignment vertical="center"/>
    </xf>
    <xf numFmtId="0" fontId="20" fillId="0" borderId="39" xfId="0" applyFont="1" applyBorder="1" applyAlignment="1">
      <alignment vertical="center" wrapText="1"/>
    </xf>
    <xf numFmtId="0" fontId="20" fillId="0" borderId="27" xfId="0" applyFont="1" applyBorder="1" applyAlignment="1">
      <alignment vertical="center"/>
    </xf>
    <xf numFmtId="2" fontId="22" fillId="0" borderId="27" xfId="0" applyNumberFormat="1" applyFont="1" applyBorder="1" applyAlignment="1">
      <alignment horizontal="center" vertical="center"/>
    </xf>
    <xf numFmtId="9" fontId="22" fillId="0" borderId="27" xfId="0" applyNumberFormat="1" applyFont="1" applyBorder="1" applyAlignment="1">
      <alignment horizontal="center" vertical="center"/>
    </xf>
    <xf numFmtId="1" fontId="22" fillId="0" borderId="27" xfId="0" applyNumberFormat="1" applyFont="1" applyBorder="1" applyAlignment="1">
      <alignment horizontal="center" vertical="center"/>
    </xf>
    <xf numFmtId="164" fontId="22" fillId="0" borderId="27" xfId="0" applyNumberFormat="1" applyFont="1" applyBorder="1" applyAlignment="1">
      <alignment horizontal="center" vertical="center"/>
    </xf>
    <xf numFmtId="0" fontId="22" fillId="0" borderId="27" xfId="0" applyNumberFormat="1" applyFont="1" applyBorder="1" applyAlignment="1">
      <alignment horizontal="center" vertical="center"/>
    </xf>
    <xf numFmtId="0" fontId="0" fillId="0" borderId="0" xfId="0" applyAlignment="1">
      <alignment horizontal="right"/>
    </xf>
    <xf numFmtId="0" fontId="26" fillId="0" borderId="0" xfId="0" applyFont="1"/>
    <xf numFmtId="0" fontId="0" fillId="0" borderId="0" xfId="0" applyAlignment="1">
      <alignment horizontal="center"/>
    </xf>
    <xf numFmtId="164" fontId="0" fillId="0" borderId="0" xfId="2" applyNumberFormat="1" applyFont="1" applyAlignment="1">
      <alignment vertical="center"/>
    </xf>
    <xf numFmtId="0" fontId="5"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165" fontId="22" fillId="0" borderId="27" xfId="0" applyNumberFormat="1" applyFont="1" applyBorder="1" applyAlignment="1">
      <alignment horizontal="center" vertical="center"/>
    </xf>
    <xf numFmtId="0" fontId="27" fillId="0" borderId="28" xfId="0" applyFont="1" applyFill="1" applyBorder="1" applyAlignment="1">
      <alignment horizontal="center" vertical="center"/>
    </xf>
    <xf numFmtId="16" fontId="0" fillId="0" borderId="0" xfId="0" applyNumberFormat="1"/>
    <xf numFmtId="0" fontId="0" fillId="0" borderId="43" xfId="0" applyBorder="1"/>
    <xf numFmtId="0" fontId="27" fillId="0" borderId="31" xfId="0" applyFont="1" applyFill="1" applyBorder="1" applyAlignment="1">
      <alignment horizontal="center" vertical="center"/>
    </xf>
    <xf numFmtId="9" fontId="22" fillId="0" borderId="36" xfId="2" applyFont="1" applyBorder="1" applyAlignment="1">
      <alignment horizontal="center" vertical="center"/>
    </xf>
    <xf numFmtId="9" fontId="22" fillId="0" borderId="38" xfId="2" applyFont="1" applyBorder="1" applyAlignment="1">
      <alignment horizontal="center" vertical="center"/>
    </xf>
    <xf numFmtId="9" fontId="22" fillId="0" borderId="33" xfId="2" applyFont="1" applyBorder="1" applyAlignment="1">
      <alignment horizontal="center" vertical="center"/>
    </xf>
    <xf numFmtId="0" fontId="23" fillId="0" borderId="34" xfId="0" applyFont="1" applyBorder="1" applyAlignment="1">
      <alignment horizontal="left" vertical="center" wrapText="1"/>
    </xf>
    <xf numFmtId="0" fontId="23" fillId="0" borderId="36"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39" xfId="0" applyFont="1" applyBorder="1" applyAlignment="1">
      <alignment horizontal="center" vertical="center"/>
    </xf>
    <xf numFmtId="1" fontId="22" fillId="0" borderId="40" xfId="0" applyNumberFormat="1" applyFont="1" applyBorder="1" applyAlignment="1">
      <alignment horizontal="center" vertical="center"/>
    </xf>
    <xf numFmtId="0" fontId="22" fillId="0" borderId="41" xfId="0" applyFont="1" applyBorder="1" applyAlignment="1">
      <alignment horizontal="center" vertical="center"/>
    </xf>
    <xf numFmtId="0" fontId="22" fillId="0" borderId="39" xfId="0" applyFont="1" applyBorder="1" applyAlignment="1">
      <alignment horizontal="center" vertical="center"/>
    </xf>
    <xf numFmtId="164" fontId="22" fillId="0" borderId="40" xfId="2" applyNumberFormat="1" applyFont="1" applyBorder="1" applyAlignment="1">
      <alignment horizontal="center" vertical="center"/>
    </xf>
    <xf numFmtId="164" fontId="22" fillId="0" borderId="41" xfId="2" applyNumberFormat="1" applyFont="1" applyBorder="1" applyAlignment="1">
      <alignment horizontal="center" vertical="center"/>
    </xf>
    <xf numFmtId="164" fontId="22" fillId="0" borderId="39" xfId="2" applyNumberFormat="1" applyFont="1" applyBorder="1" applyAlignment="1">
      <alignment horizontal="center" vertical="center"/>
    </xf>
    <xf numFmtId="0" fontId="28" fillId="0" borderId="34"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31" xfId="0" applyFont="1" applyFill="1" applyBorder="1" applyAlignment="1">
      <alignment horizontal="center" vertical="center"/>
    </xf>
    <xf numFmtId="165" fontId="22" fillId="0" borderId="40" xfId="0" applyNumberFormat="1" applyFont="1" applyBorder="1" applyAlignment="1">
      <alignment horizontal="center" vertical="center"/>
    </xf>
    <xf numFmtId="165" fontId="22" fillId="0" borderId="41" xfId="0" applyNumberFormat="1" applyFont="1" applyBorder="1" applyAlignment="1">
      <alignment horizontal="center" vertical="center"/>
    </xf>
    <xf numFmtId="165" fontId="22" fillId="0" borderId="39" xfId="0" applyNumberFormat="1" applyFont="1" applyBorder="1" applyAlignment="1">
      <alignment horizontal="center" vertical="center"/>
    </xf>
    <xf numFmtId="0" fontId="22" fillId="0" borderId="40" xfId="0" applyFont="1" applyBorder="1" applyAlignment="1">
      <alignment horizontal="center" vertical="center"/>
    </xf>
    <xf numFmtId="0" fontId="20" fillId="0" borderId="40" xfId="0" applyFont="1" applyBorder="1" applyAlignment="1">
      <alignment horizontal="left" vertical="center" wrapText="1"/>
    </xf>
    <xf numFmtId="0" fontId="20" fillId="0" borderId="41" xfId="0" applyFont="1" applyBorder="1" applyAlignment="1">
      <alignment horizontal="left" vertical="center" wrapText="1"/>
    </xf>
    <xf numFmtId="0" fontId="20" fillId="0" borderId="39" xfId="0" applyFont="1" applyBorder="1" applyAlignment="1">
      <alignment horizontal="left" vertical="center" wrapText="1"/>
    </xf>
    <xf numFmtId="0" fontId="20" fillId="0" borderId="34" xfId="0" applyFont="1" applyBorder="1" applyAlignment="1">
      <alignment horizontal="left" vertical="center" wrapText="1"/>
    </xf>
    <xf numFmtId="0" fontId="20" fillId="0" borderId="36"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31" xfId="0" applyFont="1" applyBorder="1" applyAlignment="1">
      <alignment horizontal="left" vertical="center" wrapText="1"/>
    </xf>
    <xf numFmtId="0" fontId="20" fillId="0" borderId="33" xfId="0" applyFont="1" applyBorder="1" applyAlignment="1">
      <alignment horizontal="left" vertical="center" wrapText="1"/>
    </xf>
    <xf numFmtId="0" fontId="20" fillId="0" borderId="34"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39" xfId="0" applyFont="1" applyBorder="1" applyAlignment="1">
      <alignment horizontal="center"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xf numFmtId="0" fontId="20" fillId="0" borderId="39" xfId="0" applyFont="1" applyBorder="1" applyAlignment="1">
      <alignment horizontal="left" vertical="top"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19" fillId="0" borderId="27" xfId="0" applyFont="1" applyBorder="1" applyAlignment="1">
      <alignment horizontal="center"/>
    </xf>
    <xf numFmtId="0" fontId="19" fillId="0" borderId="28" xfId="0" applyFont="1" applyBorder="1" applyAlignment="1">
      <alignment horizontal="center"/>
    </xf>
    <xf numFmtId="0" fontId="20" fillId="0" borderId="34" xfId="0" applyFont="1" applyBorder="1" applyAlignment="1">
      <alignment horizontal="center" vertical="center"/>
    </xf>
    <xf numFmtId="0" fontId="20" fillId="0" borderId="31" xfId="0" applyFont="1" applyBorder="1" applyAlignment="1">
      <alignment horizontal="center" vertical="center"/>
    </xf>
    <xf numFmtId="0" fontId="19" fillId="0" borderId="34" xfId="0" applyFont="1" applyBorder="1" applyAlignment="1">
      <alignment horizontal="center"/>
    </xf>
    <xf numFmtId="0" fontId="19" fillId="0" borderId="35" xfId="0" applyFont="1" applyBorder="1" applyAlignment="1">
      <alignment horizontal="center"/>
    </xf>
    <xf numFmtId="0" fontId="19" fillId="0" borderId="36" xfId="0" applyFont="1" applyBorder="1" applyAlignment="1">
      <alignment horizontal="center"/>
    </xf>
    <xf numFmtId="0" fontId="19" fillId="0" borderId="34"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3" xfId="0" applyFont="1" applyBorder="1" applyAlignment="1">
      <alignment horizontal="center" vertical="center" wrapText="1"/>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19" fillId="0" borderId="29" xfId="0" applyFont="1" applyBorder="1" applyAlignment="1">
      <alignment horizontal="center"/>
    </xf>
    <xf numFmtId="0" fontId="22" fillId="0" borderId="28" xfId="0" applyFont="1" applyBorder="1" applyAlignment="1">
      <alignment horizontal="center"/>
    </xf>
    <xf numFmtId="0" fontId="22" fillId="0" borderId="29" xfId="0" applyFont="1" applyBorder="1" applyAlignment="1">
      <alignment horizontal="center"/>
    </xf>
    <xf numFmtId="0" fontId="20" fillId="0" borderId="31" xfId="0" applyFont="1" applyBorder="1" applyAlignment="1">
      <alignment horizontal="center"/>
    </xf>
    <xf numFmtId="0" fontId="20" fillId="0" borderId="32" xfId="0" applyFont="1" applyBorder="1" applyAlignment="1">
      <alignment horizontal="center"/>
    </xf>
    <xf numFmtId="0" fontId="20" fillId="0" borderId="33" xfId="0" applyFont="1" applyBorder="1" applyAlignment="1">
      <alignment horizontal="center"/>
    </xf>
    <xf numFmtId="0" fontId="20" fillId="0" borderId="28" xfId="0" applyFont="1" applyBorder="1" applyAlignment="1">
      <alignment horizontal="left" vertical="center"/>
    </xf>
    <xf numFmtId="0" fontId="20" fillId="0" borderId="30" xfId="0" applyFont="1" applyBorder="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wrapText="1"/>
    </xf>
    <xf numFmtId="0" fontId="20" fillId="0" borderId="32" xfId="0" applyFont="1" applyBorder="1" applyAlignment="1">
      <alignment horizontal="left" vertical="center" wrapText="1"/>
    </xf>
    <xf numFmtId="0" fontId="20" fillId="0" borderId="31" xfId="0" applyFont="1" applyBorder="1" applyAlignment="1">
      <alignment horizontal="left" vertical="center" wrapText="1" indent="1"/>
    </xf>
    <xf numFmtId="0" fontId="20" fillId="0" borderId="32" xfId="0" applyFont="1" applyBorder="1" applyAlignment="1">
      <alignment horizontal="left" vertical="center" wrapText="1" indent="1"/>
    </xf>
    <xf numFmtId="0" fontId="20" fillId="0" borderId="33" xfId="0" applyFont="1" applyBorder="1" applyAlignment="1">
      <alignment horizontal="left" vertical="center" wrapText="1" indent="1"/>
    </xf>
    <xf numFmtId="0" fontId="29" fillId="0" borderId="0" xfId="0" applyFont="1" applyAlignment="1">
      <alignment horizontal="center"/>
    </xf>
    <xf numFmtId="0" fontId="18" fillId="0" borderId="0" xfId="0" applyFont="1" applyAlignment="1">
      <alignment horizontal="center"/>
    </xf>
    <xf numFmtId="0" fontId="19" fillId="0" borderId="27" xfId="0" applyFont="1" applyBorder="1" applyAlignment="1">
      <alignment horizontal="right" vertical="center" wrapText="1"/>
    </xf>
    <xf numFmtId="0" fontId="20" fillId="0" borderId="28"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29" xfId="0" applyFont="1" applyBorder="1" applyAlignment="1">
      <alignment horizontal="center" vertical="center" wrapText="1"/>
    </xf>
    <xf numFmtId="0" fontId="21" fillId="0" borderId="0" xfId="0" applyFont="1" applyAlignment="1">
      <alignment horizontal="center"/>
    </xf>
    <xf numFmtId="0" fontId="21" fillId="0" borderId="27" xfId="0" applyFont="1" applyBorder="1" applyAlignment="1">
      <alignment horizontal="center"/>
    </xf>
    <xf numFmtId="0" fontId="19" fillId="0" borderId="30" xfId="0" applyFont="1" applyBorder="1" applyAlignment="1">
      <alignment horizontal="center"/>
    </xf>
    <xf numFmtId="0" fontId="20" fillId="0" borderId="34" xfId="0" applyFont="1" applyBorder="1" applyAlignment="1">
      <alignment horizontal="left" vertical="center" indent="1"/>
    </xf>
    <xf numFmtId="0" fontId="20" fillId="0" borderId="35" xfId="0" applyFont="1" applyBorder="1" applyAlignment="1">
      <alignment horizontal="left" vertical="center" indent="1"/>
    </xf>
    <xf numFmtId="0" fontId="20" fillId="0" borderId="36" xfId="0" applyFont="1" applyBorder="1" applyAlignment="1">
      <alignment horizontal="left" vertical="center" indent="1"/>
    </xf>
    <xf numFmtId="0" fontId="20" fillId="0" borderId="37" xfId="0" applyFont="1" applyBorder="1" applyAlignment="1">
      <alignment horizontal="left" vertical="center" indent="1"/>
    </xf>
    <xf numFmtId="0" fontId="20" fillId="0" borderId="0" xfId="0" applyFont="1" applyBorder="1" applyAlignment="1">
      <alignment horizontal="left" vertical="center" indent="1"/>
    </xf>
    <xf numFmtId="0" fontId="20" fillId="0" borderId="38" xfId="0" applyFont="1" applyBorder="1" applyAlignment="1">
      <alignment horizontal="left" vertical="center" indent="1"/>
    </xf>
    <xf numFmtId="0" fontId="20" fillId="0" borderId="28" xfId="0" applyFont="1" applyBorder="1" applyAlignment="1">
      <alignment horizontal="center"/>
    </xf>
    <xf numFmtId="0" fontId="20" fillId="0" borderId="30" xfId="0" applyFont="1" applyBorder="1" applyAlignment="1">
      <alignment horizontal="center"/>
    </xf>
    <xf numFmtId="0" fontId="20" fillId="0" borderId="29" xfId="0" applyFont="1" applyBorder="1" applyAlignment="1">
      <alignment horizontal="center"/>
    </xf>
    <xf numFmtId="0" fontId="30" fillId="0" borderId="0" xfId="0" applyFont="1" applyAlignment="1">
      <alignment horizontal="center"/>
    </xf>
    <xf numFmtId="0" fontId="0" fillId="3" borderId="0" xfId="0" applyFill="1" applyAlignment="1">
      <alignment wrapText="1"/>
    </xf>
    <xf numFmtId="0" fontId="0" fillId="3" borderId="0" xfId="0" applyFill="1"/>
    <xf numFmtId="0" fontId="0" fillId="0" borderId="0" xfId="0" applyFill="1"/>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2" fillId="0" borderId="40"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37"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center" vertical="center"/>
    </xf>
    <xf numFmtId="0" fontId="8" fillId="0" borderId="0" xfId="0" applyFont="1" applyAlignment="1">
      <alignment horizontal="center"/>
    </xf>
    <xf numFmtId="0" fontId="12" fillId="0" borderId="39" xfId="0" applyFont="1" applyFill="1" applyBorder="1" applyAlignment="1">
      <alignment horizontal="center" vertical="center"/>
    </xf>
    <xf numFmtId="0" fontId="20" fillId="0" borderId="39" xfId="0" applyFont="1" applyFill="1" applyBorder="1" applyAlignment="1">
      <alignment horizontal="center" vertical="center"/>
    </xf>
    <xf numFmtId="0" fontId="22" fillId="0" borderId="40" xfId="0" applyFont="1" applyBorder="1" applyAlignment="1">
      <alignment horizontal="left" vertical="center"/>
    </xf>
    <xf numFmtId="0" fontId="20" fillId="0" borderId="27" xfId="0" applyFont="1" applyBorder="1" applyAlignment="1">
      <alignment horizontal="left" vertical="center" wrapText="1"/>
    </xf>
    <xf numFmtId="0" fontId="20" fillId="0" borderId="27" xfId="0" applyFont="1" applyBorder="1" applyAlignment="1">
      <alignment horizontal="center" vertical="center" wrapText="1"/>
    </xf>
    <xf numFmtId="0" fontId="12" fillId="0" borderId="27" xfId="0" applyFont="1" applyBorder="1" applyAlignment="1">
      <alignment horizontal="center" vertical="center"/>
    </xf>
    <xf numFmtId="1" fontId="20" fillId="0" borderId="27" xfId="0" applyNumberFormat="1" applyFont="1" applyBorder="1" applyAlignment="1">
      <alignment vertical="center"/>
    </xf>
    <xf numFmtId="2" fontId="20" fillId="0" borderId="27" xfId="0" applyNumberFormat="1" applyFont="1" applyBorder="1" applyAlignment="1">
      <alignment vertical="center"/>
    </xf>
    <xf numFmtId="0" fontId="27" fillId="0" borderId="28" xfId="0" applyFont="1" applyBorder="1" applyAlignment="1">
      <alignment horizontal="center" vertical="center"/>
    </xf>
    <xf numFmtId="2" fontId="0" fillId="0" borderId="0" xfId="0" applyNumberFormat="1" applyAlignment="1">
      <alignment vertical="center"/>
    </xf>
    <xf numFmtId="0" fontId="17" fillId="6" borderId="0" xfId="3" applyAlignment="1">
      <alignment vertical="center"/>
    </xf>
    <xf numFmtId="0" fontId="22" fillId="0" borderId="39" xfId="0" applyFont="1" applyBorder="1" applyAlignment="1">
      <alignment horizontal="left" vertical="center"/>
    </xf>
    <xf numFmtId="1" fontId="22" fillId="0" borderId="27" xfId="0" applyNumberFormat="1" applyFont="1" applyBorder="1" applyAlignment="1">
      <alignment vertical="center"/>
    </xf>
    <xf numFmtId="2" fontId="22" fillId="0" borderId="27" xfId="0" applyNumberFormat="1" applyFont="1" applyBorder="1" applyAlignment="1">
      <alignment vertical="center"/>
    </xf>
    <xf numFmtId="0" fontId="20" fillId="0" borderId="40" xfId="0" applyFont="1" applyBorder="1" applyAlignment="1">
      <alignment horizontal="left" vertical="center"/>
    </xf>
    <xf numFmtId="0" fontId="27" fillId="0" borderId="34" xfId="0" applyFont="1" applyBorder="1" applyAlignment="1">
      <alignment horizontal="center" vertical="center"/>
    </xf>
    <xf numFmtId="1" fontId="10" fillId="0" borderId="0" xfId="2" applyNumberFormat="1" applyFont="1" applyAlignment="1">
      <alignment vertical="center"/>
    </xf>
    <xf numFmtId="166" fontId="0" fillId="7" borderId="0" xfId="0" applyNumberFormat="1" applyFill="1" applyAlignment="1">
      <alignment vertical="center"/>
    </xf>
    <xf numFmtId="1" fontId="0" fillId="0" borderId="0" xfId="0" applyNumberFormat="1" applyAlignment="1">
      <alignment vertical="center"/>
    </xf>
    <xf numFmtId="0" fontId="22" fillId="0" borderId="41" xfId="0" applyFont="1" applyBorder="1" applyAlignment="1">
      <alignment horizontal="left" vertical="center"/>
    </xf>
    <xf numFmtId="0" fontId="20" fillId="0" borderId="41" xfId="0" applyFont="1" applyBorder="1" applyAlignment="1">
      <alignment horizontal="left" vertical="center"/>
    </xf>
    <xf numFmtId="1" fontId="22" fillId="0" borderId="41" xfId="0" applyNumberFormat="1" applyFont="1" applyBorder="1" applyAlignment="1">
      <alignment horizontal="center" vertical="center"/>
    </xf>
    <xf numFmtId="0" fontId="27" fillId="0" borderId="37" xfId="0" applyFont="1" applyBorder="1" applyAlignment="1">
      <alignment horizontal="center" vertical="center"/>
    </xf>
    <xf numFmtId="0" fontId="20" fillId="0" borderId="39" xfId="0" applyFont="1" applyBorder="1" applyAlignment="1">
      <alignment horizontal="left" vertical="center"/>
    </xf>
    <xf numFmtId="1" fontId="22" fillId="0" borderId="39" xfId="0" applyNumberFormat="1" applyFont="1" applyBorder="1" applyAlignment="1">
      <alignment horizontal="center" vertical="center"/>
    </xf>
    <xf numFmtId="0" fontId="27" fillId="0" borderId="31" xfId="0" applyFont="1" applyBorder="1" applyAlignment="1">
      <alignment horizontal="center" vertical="center"/>
    </xf>
    <xf numFmtId="0" fontId="18" fillId="8" borderId="38" xfId="0" applyFont="1" applyFill="1" applyBorder="1" applyAlignment="1">
      <alignment horizontal="center" vertical="center" textRotation="255"/>
    </xf>
    <xf numFmtId="0" fontId="22" fillId="8" borderId="40" xfId="0" applyFont="1" applyFill="1" applyBorder="1" applyAlignment="1">
      <alignment horizontal="center" vertical="center" wrapText="1"/>
    </xf>
    <xf numFmtId="0" fontId="20" fillId="8" borderId="40" xfId="0" applyFont="1" applyFill="1" applyBorder="1" applyAlignment="1">
      <alignment horizontal="left" vertical="center" wrapText="1"/>
    </xf>
    <xf numFmtId="0" fontId="20" fillId="8" borderId="34" xfId="0" applyFont="1" applyFill="1" applyBorder="1" applyAlignment="1">
      <alignment horizontal="left" vertical="center" wrapText="1"/>
    </xf>
    <xf numFmtId="0" fontId="20" fillId="8" borderId="36" xfId="0" applyFont="1" applyFill="1" applyBorder="1" applyAlignment="1">
      <alignment horizontal="left" vertical="center" wrapText="1"/>
    </xf>
    <xf numFmtId="0" fontId="20" fillId="8" borderId="34"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0" fillId="8" borderId="40" xfId="0" applyFont="1" applyFill="1" applyBorder="1" applyAlignment="1">
      <alignment horizontal="left" vertical="center"/>
    </xf>
    <xf numFmtId="0" fontId="22" fillId="8" borderId="40" xfId="0" applyFont="1" applyFill="1" applyBorder="1" applyAlignment="1">
      <alignment vertical="center"/>
    </xf>
    <xf numFmtId="9" fontId="19" fillId="8" borderId="27" xfId="0" applyNumberFormat="1" applyFont="1" applyFill="1" applyBorder="1" applyAlignment="1">
      <alignment horizontal="center" vertical="center"/>
    </xf>
    <xf numFmtId="9" fontId="22" fillId="8" borderId="27" xfId="2" applyFont="1" applyFill="1" applyBorder="1" applyAlignment="1">
      <alignment horizontal="center" vertical="center"/>
    </xf>
    <xf numFmtId="9" fontId="12" fillId="8" borderId="27" xfId="2" applyFont="1" applyFill="1" applyBorder="1" applyAlignment="1">
      <alignment horizontal="center" vertical="center"/>
    </xf>
    <xf numFmtId="1" fontId="22" fillId="8" borderId="40" xfId="0" applyNumberFormat="1" applyFont="1" applyFill="1" applyBorder="1" applyAlignment="1">
      <alignment horizontal="center" vertical="center"/>
    </xf>
    <xf numFmtId="164" fontId="22" fillId="8" borderId="40" xfId="2" applyNumberFormat="1" applyFont="1" applyFill="1" applyBorder="1" applyAlignment="1">
      <alignment horizontal="center" vertical="center"/>
    </xf>
    <xf numFmtId="0" fontId="28" fillId="8" borderId="34" xfId="0" applyFont="1" applyFill="1" applyBorder="1" applyAlignment="1">
      <alignment horizontal="left" vertical="center"/>
    </xf>
    <xf numFmtId="9" fontId="22" fillId="8" borderId="36" xfId="2" applyFont="1" applyFill="1" applyBorder="1" applyAlignment="1">
      <alignment horizontal="center" vertical="center"/>
    </xf>
    <xf numFmtId="0" fontId="0" fillId="9" borderId="0" xfId="0" applyFill="1" applyAlignment="1">
      <alignment vertical="center"/>
    </xf>
    <xf numFmtId="164" fontId="0" fillId="9" borderId="0" xfId="2" applyNumberFormat="1" applyFont="1" applyFill="1" applyAlignment="1">
      <alignment vertical="center"/>
    </xf>
    <xf numFmtId="0" fontId="18" fillId="7" borderId="0" xfId="0" applyFont="1" applyFill="1" applyAlignment="1">
      <alignment vertical="center"/>
    </xf>
    <xf numFmtId="0" fontId="18" fillId="9" borderId="0" xfId="0" applyFont="1" applyFill="1" applyAlignment="1">
      <alignment vertical="center"/>
    </xf>
    <xf numFmtId="166" fontId="0" fillId="10" borderId="0" xfId="0" applyNumberFormat="1" applyFill="1" applyAlignment="1">
      <alignment vertical="center"/>
    </xf>
    <xf numFmtId="0" fontId="22" fillId="8" borderId="41" xfId="0" applyFont="1" applyFill="1" applyBorder="1" applyAlignment="1">
      <alignment horizontal="center" vertical="center" wrapText="1"/>
    </xf>
    <xf numFmtId="0" fontId="20" fillId="8" borderId="41" xfId="0" applyFont="1" applyFill="1" applyBorder="1" applyAlignment="1">
      <alignment horizontal="left" vertical="center" wrapText="1"/>
    </xf>
    <xf numFmtId="0" fontId="20" fillId="8" borderId="37" xfId="0" applyFont="1" applyFill="1" applyBorder="1" applyAlignment="1">
      <alignment horizontal="left" vertical="center" wrapText="1"/>
    </xf>
    <xf numFmtId="0" fontId="20" fillId="8" borderId="38" xfId="0" applyFont="1" applyFill="1" applyBorder="1" applyAlignment="1">
      <alignment horizontal="left" vertical="center" wrapText="1"/>
    </xf>
    <xf numFmtId="0" fontId="20" fillId="8" borderId="37" xfId="0" applyFont="1" applyFill="1" applyBorder="1" applyAlignment="1">
      <alignment horizontal="center" vertical="center" wrapText="1"/>
    </xf>
    <xf numFmtId="0" fontId="20" fillId="8" borderId="38" xfId="0" applyFont="1" applyFill="1" applyBorder="1" applyAlignment="1">
      <alignment horizontal="center" vertical="center" wrapText="1"/>
    </xf>
    <xf numFmtId="0" fontId="20" fillId="8" borderId="41" xfId="0" applyFont="1" applyFill="1" applyBorder="1" applyAlignment="1">
      <alignment horizontal="left" vertical="center"/>
    </xf>
    <xf numFmtId="0" fontId="22" fillId="8" borderId="27" xfId="0" applyFont="1" applyFill="1" applyBorder="1" applyAlignment="1">
      <alignment horizontal="center" vertical="center"/>
    </xf>
    <xf numFmtId="1" fontId="22" fillId="8" borderId="41" xfId="0" applyNumberFormat="1" applyFont="1" applyFill="1" applyBorder="1" applyAlignment="1">
      <alignment horizontal="center" vertical="center"/>
    </xf>
    <xf numFmtId="164" fontId="22" fillId="8" borderId="41" xfId="2" applyNumberFormat="1" applyFont="1" applyFill="1" applyBorder="1" applyAlignment="1">
      <alignment horizontal="center" vertical="center"/>
    </xf>
    <xf numFmtId="0" fontId="28" fillId="8" borderId="37" xfId="0" applyFont="1" applyFill="1" applyBorder="1" applyAlignment="1">
      <alignment horizontal="left" vertical="center"/>
    </xf>
    <xf numFmtId="9" fontId="22" fillId="8" borderId="38" xfId="2" applyFont="1" applyFill="1" applyBorder="1" applyAlignment="1">
      <alignment horizontal="center" vertical="center"/>
    </xf>
    <xf numFmtId="0" fontId="20" fillId="8" borderId="39" xfId="0" applyFont="1" applyFill="1" applyBorder="1" applyAlignment="1">
      <alignment horizontal="left" vertical="center" wrapText="1"/>
    </xf>
    <xf numFmtId="0" fontId="20" fillId="8" borderId="31" xfId="0" applyFont="1" applyFill="1" applyBorder="1" applyAlignment="1">
      <alignment horizontal="left" vertical="center" wrapText="1"/>
    </xf>
    <xf numFmtId="0" fontId="20" fillId="8" borderId="33" xfId="0" applyFont="1" applyFill="1" applyBorder="1" applyAlignment="1">
      <alignment horizontal="left" vertical="center" wrapText="1"/>
    </xf>
    <xf numFmtId="0" fontId="20" fillId="8" borderId="31"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20" fillId="8" borderId="39" xfId="0" applyFont="1" applyFill="1" applyBorder="1" applyAlignment="1">
      <alignment horizontal="left" vertical="center"/>
    </xf>
    <xf numFmtId="164" fontId="22" fillId="8" borderId="27" xfId="0" applyNumberFormat="1" applyFont="1" applyFill="1" applyBorder="1" applyAlignment="1">
      <alignment horizontal="center" vertical="center"/>
    </xf>
    <xf numFmtId="1" fontId="22" fillId="8" borderId="39" xfId="0" applyNumberFormat="1" applyFont="1" applyFill="1" applyBorder="1" applyAlignment="1">
      <alignment horizontal="center" vertical="center"/>
    </xf>
    <xf numFmtId="164" fontId="22" fillId="8" borderId="39" xfId="2" applyNumberFormat="1" applyFont="1" applyFill="1" applyBorder="1" applyAlignment="1">
      <alignment horizontal="center" vertical="center"/>
    </xf>
    <xf numFmtId="0" fontId="28" fillId="8" borderId="31" xfId="0" applyFont="1" applyFill="1" applyBorder="1" applyAlignment="1">
      <alignment horizontal="left" vertical="center"/>
    </xf>
    <xf numFmtId="9" fontId="22" fillId="8" borderId="33" xfId="2" applyFont="1" applyFill="1" applyBorder="1" applyAlignment="1">
      <alignment horizontal="center" vertical="center"/>
    </xf>
    <xf numFmtId="0" fontId="22" fillId="8" borderId="27" xfId="0" applyFont="1" applyFill="1" applyBorder="1" applyAlignment="1">
      <alignment vertical="center"/>
    </xf>
    <xf numFmtId="9" fontId="22" fillId="8" borderId="27" xfId="0" applyNumberFormat="1" applyFont="1" applyFill="1" applyBorder="1" applyAlignment="1">
      <alignment horizontal="center" vertical="center"/>
    </xf>
    <xf numFmtId="0" fontId="31" fillId="8" borderId="34" xfId="0" applyFont="1" applyFill="1" applyBorder="1" applyAlignment="1">
      <alignment horizontal="center" vertical="center"/>
    </xf>
    <xf numFmtId="0" fontId="32" fillId="9" borderId="0" xfId="0" applyFont="1" applyFill="1" applyAlignment="1">
      <alignment horizontal="center" vertical="center"/>
    </xf>
    <xf numFmtId="0" fontId="0" fillId="7" borderId="0" xfId="0" applyFill="1" applyAlignment="1">
      <alignment vertical="center"/>
    </xf>
    <xf numFmtId="0" fontId="33" fillId="9" borderId="0" xfId="0" applyFont="1" applyFill="1" applyAlignment="1">
      <alignment horizontal="center" vertical="center"/>
    </xf>
    <xf numFmtId="0" fontId="31" fillId="8" borderId="37" xfId="0" applyFont="1" applyFill="1" applyBorder="1" applyAlignment="1">
      <alignment horizontal="center" vertical="center"/>
    </xf>
    <xf numFmtId="164" fontId="12" fillId="8" borderId="27" xfId="0" applyNumberFormat="1" applyFont="1" applyFill="1" applyBorder="1" applyAlignment="1">
      <alignment horizontal="center" vertical="center"/>
    </xf>
    <xf numFmtId="0" fontId="31" fillId="8" borderId="31" xfId="0" applyFont="1" applyFill="1" applyBorder="1" applyAlignment="1">
      <alignment horizontal="center" vertical="center"/>
    </xf>
    <xf numFmtId="0" fontId="27" fillId="8" borderId="34" xfId="0" applyFont="1" applyFill="1" applyBorder="1" applyAlignment="1">
      <alignment horizontal="center" vertical="center"/>
    </xf>
    <xf numFmtId="167" fontId="0" fillId="0" borderId="0" xfId="0" applyNumberFormat="1" applyAlignment="1">
      <alignment vertical="center"/>
    </xf>
    <xf numFmtId="0" fontId="0" fillId="10" borderId="0" xfId="0" applyFill="1" applyAlignment="1">
      <alignment horizontal="center" vertical="center"/>
    </xf>
    <xf numFmtId="0" fontId="27" fillId="8" borderId="37" xfId="0" applyFont="1" applyFill="1" applyBorder="1" applyAlignment="1">
      <alignment horizontal="center" vertical="center"/>
    </xf>
    <xf numFmtId="167" fontId="0" fillId="9" borderId="0" xfId="0" applyNumberFormat="1" applyFill="1" applyAlignment="1">
      <alignment vertical="center"/>
    </xf>
    <xf numFmtId="166" fontId="0" fillId="0" borderId="0" xfId="0" applyNumberFormat="1"/>
    <xf numFmtId="0" fontId="22" fillId="8" borderId="39" xfId="0" applyFont="1" applyFill="1" applyBorder="1" applyAlignment="1">
      <alignment horizontal="center" vertical="center" wrapText="1"/>
    </xf>
    <xf numFmtId="0" fontId="27" fillId="8" borderId="31" xfId="0" applyFont="1" applyFill="1" applyBorder="1" applyAlignment="1">
      <alignment horizontal="center" vertical="center"/>
    </xf>
    <xf numFmtId="0" fontId="22" fillId="8" borderId="40" xfId="0" applyFont="1" applyFill="1" applyBorder="1" applyAlignment="1">
      <alignment horizontal="left" vertical="center"/>
    </xf>
    <xf numFmtId="167" fontId="0" fillId="10" borderId="0" xfId="0" applyNumberFormat="1" applyFill="1" applyAlignment="1">
      <alignment vertical="center"/>
    </xf>
    <xf numFmtId="0" fontId="22" fillId="8" borderId="41" xfId="0" applyFont="1" applyFill="1" applyBorder="1" applyAlignment="1">
      <alignment horizontal="left" vertical="center"/>
    </xf>
    <xf numFmtId="0" fontId="22" fillId="8" borderId="39" xfId="0" applyFont="1" applyFill="1" applyBorder="1" applyAlignment="1">
      <alignment horizontal="left" vertical="center"/>
    </xf>
    <xf numFmtId="9" fontId="22" fillId="8" borderId="40" xfId="2" applyFont="1" applyFill="1" applyBorder="1" applyAlignment="1">
      <alignment horizontal="center" vertical="center"/>
    </xf>
    <xf numFmtId="3" fontId="18" fillId="9" borderId="0" xfId="0" applyNumberFormat="1" applyFont="1" applyFill="1" applyAlignment="1">
      <alignment vertical="center"/>
    </xf>
    <xf numFmtId="165" fontId="0" fillId="0" borderId="0" xfId="2" applyNumberFormat="1" applyFont="1" applyAlignment="1">
      <alignment vertical="center"/>
    </xf>
    <xf numFmtId="9" fontId="22" fillId="8" borderId="41" xfId="2" applyFont="1" applyFill="1" applyBorder="1" applyAlignment="1">
      <alignment horizontal="center" vertical="center"/>
    </xf>
    <xf numFmtId="9" fontId="22" fillId="8" borderId="39" xfId="2" applyFont="1" applyFill="1" applyBorder="1" applyAlignment="1">
      <alignment horizontal="center" vertical="center"/>
    </xf>
    <xf numFmtId="164" fontId="22" fillId="8" borderId="27" xfId="2" applyNumberFormat="1" applyFont="1" applyFill="1" applyBorder="1" applyAlignment="1">
      <alignment horizontal="center" vertical="center"/>
    </xf>
    <xf numFmtId="0" fontId="22" fillId="11" borderId="27" xfId="0" applyFont="1" applyFill="1" applyBorder="1" applyAlignment="1">
      <alignment horizontal="center" vertical="center"/>
    </xf>
    <xf numFmtId="0" fontId="22" fillId="11" borderId="0" xfId="0" applyFont="1" applyFill="1" applyBorder="1" applyAlignment="1">
      <alignment horizontal="center" vertical="center"/>
    </xf>
    <xf numFmtId="4" fontId="0" fillId="9" borderId="0" xfId="0" applyNumberFormat="1" applyFill="1" applyAlignment="1">
      <alignment vertical="center"/>
    </xf>
    <xf numFmtId="0" fontId="18" fillId="8" borderId="38" xfId="0" applyFont="1" applyFill="1" applyBorder="1" applyAlignment="1">
      <alignment horizontal="center" vertical="center" textRotation="255"/>
    </xf>
    <xf numFmtId="0" fontId="18" fillId="12" borderId="38" xfId="0" applyFont="1" applyFill="1" applyBorder="1" applyAlignment="1">
      <alignment horizontal="center" vertical="center" textRotation="255"/>
    </xf>
    <xf numFmtId="0" fontId="22" fillId="12" borderId="40" xfId="0" applyFont="1" applyFill="1" applyBorder="1" applyAlignment="1">
      <alignment horizontal="center" vertical="center" wrapText="1"/>
    </xf>
    <xf numFmtId="0" fontId="20" fillId="12" borderId="40" xfId="0" applyFont="1" applyFill="1" applyBorder="1" applyAlignment="1">
      <alignment horizontal="left" vertical="center" wrapText="1"/>
    </xf>
    <xf numFmtId="0" fontId="20" fillId="12" borderId="34" xfId="0" applyFont="1" applyFill="1" applyBorder="1" applyAlignment="1">
      <alignment horizontal="left" vertical="center" wrapText="1"/>
    </xf>
    <xf numFmtId="0" fontId="20" fillId="12" borderId="36" xfId="0" applyFont="1" applyFill="1" applyBorder="1" applyAlignment="1">
      <alignment horizontal="left" vertical="center" wrapText="1"/>
    </xf>
    <xf numFmtId="0" fontId="20" fillId="12" borderId="34" xfId="0" applyFont="1" applyFill="1" applyBorder="1" applyAlignment="1">
      <alignment horizontal="center" vertical="center" wrapText="1"/>
    </xf>
    <xf numFmtId="0" fontId="20" fillId="12" borderId="36" xfId="0" applyFont="1" applyFill="1" applyBorder="1" applyAlignment="1">
      <alignment horizontal="center" vertical="center" wrapText="1"/>
    </xf>
    <xf numFmtId="0" fontId="20" fillId="12" borderId="40" xfId="0" applyFont="1" applyFill="1" applyBorder="1" applyAlignment="1">
      <alignment horizontal="left" vertical="center"/>
    </xf>
    <xf numFmtId="0" fontId="22" fillId="12" borderId="27" xfId="0" applyFont="1" applyFill="1" applyBorder="1" applyAlignment="1">
      <alignment vertical="center"/>
    </xf>
    <xf numFmtId="9" fontId="22" fillId="12" borderId="27" xfId="0" applyNumberFormat="1" applyFont="1" applyFill="1" applyBorder="1" applyAlignment="1">
      <alignment horizontal="center" vertical="center"/>
    </xf>
    <xf numFmtId="1" fontId="22" fillId="12" borderId="40" xfId="0" applyNumberFormat="1" applyFont="1" applyFill="1" applyBorder="1" applyAlignment="1">
      <alignment horizontal="center" vertical="center"/>
    </xf>
    <xf numFmtId="164" fontId="22" fillId="12" borderId="40" xfId="2" applyNumberFormat="1" applyFont="1" applyFill="1" applyBorder="1" applyAlignment="1">
      <alignment horizontal="center" vertical="center"/>
    </xf>
    <xf numFmtId="0" fontId="31" fillId="12" borderId="34" xfId="0" applyFont="1" applyFill="1" applyBorder="1" applyAlignment="1">
      <alignment horizontal="center" vertical="center"/>
    </xf>
    <xf numFmtId="9" fontId="22" fillId="12" borderId="36" xfId="2" applyFont="1" applyFill="1" applyBorder="1" applyAlignment="1">
      <alignment horizontal="center" vertical="center"/>
    </xf>
    <xf numFmtId="0" fontId="18" fillId="13" borderId="0" xfId="0" applyFont="1" applyFill="1" applyAlignment="1">
      <alignment vertical="center"/>
    </xf>
    <xf numFmtId="4" fontId="0" fillId="0" borderId="0" xfId="0" applyNumberFormat="1" applyAlignment="1">
      <alignment vertical="center"/>
    </xf>
    <xf numFmtId="0" fontId="18" fillId="7" borderId="0" xfId="0" applyFont="1" applyFill="1" applyAlignment="1">
      <alignment horizontal="center" vertical="center"/>
    </xf>
    <xf numFmtId="166" fontId="0" fillId="0" borderId="0" xfId="0" applyNumberFormat="1" applyAlignment="1">
      <alignment vertical="center"/>
    </xf>
    <xf numFmtId="1" fontId="18" fillId="9" borderId="0" xfId="0" applyNumberFormat="1" applyFont="1" applyFill="1" applyAlignment="1">
      <alignment horizontal="center" vertical="center"/>
    </xf>
    <xf numFmtId="0" fontId="22" fillId="12" borderId="41" xfId="0" applyFont="1" applyFill="1" applyBorder="1" applyAlignment="1">
      <alignment horizontal="center" vertical="center" wrapText="1"/>
    </xf>
    <xf numFmtId="0" fontId="20" fillId="12" borderId="41" xfId="0" applyFont="1" applyFill="1" applyBorder="1" applyAlignment="1">
      <alignment horizontal="left" vertical="center" wrapText="1"/>
    </xf>
    <xf numFmtId="0" fontId="20" fillId="12" borderId="37" xfId="0" applyFont="1" applyFill="1" applyBorder="1" applyAlignment="1">
      <alignment horizontal="left" vertical="center" wrapText="1"/>
    </xf>
    <xf numFmtId="0" fontId="20" fillId="12" borderId="38" xfId="0" applyFont="1" applyFill="1" applyBorder="1" applyAlignment="1">
      <alignment horizontal="left" vertical="center" wrapText="1"/>
    </xf>
    <xf numFmtId="0" fontId="20" fillId="12" borderId="37" xfId="0" applyFont="1" applyFill="1" applyBorder="1" applyAlignment="1">
      <alignment horizontal="center" vertical="center" wrapText="1"/>
    </xf>
    <xf numFmtId="0" fontId="20" fillId="12" borderId="38" xfId="0" applyFont="1" applyFill="1" applyBorder="1" applyAlignment="1">
      <alignment horizontal="center" vertical="center" wrapText="1"/>
    </xf>
    <xf numFmtId="0" fontId="20" fillId="12" borderId="41" xfId="0" applyFont="1" applyFill="1" applyBorder="1" applyAlignment="1">
      <alignment horizontal="left" vertical="center"/>
    </xf>
    <xf numFmtId="1" fontId="22" fillId="12" borderId="27" xfId="0" applyNumberFormat="1" applyFont="1" applyFill="1" applyBorder="1" applyAlignment="1">
      <alignment horizontal="center" vertical="center"/>
    </xf>
    <xf numFmtId="0" fontId="12" fillId="12" borderId="27" xfId="0" applyFont="1" applyFill="1" applyBorder="1" applyAlignment="1">
      <alignment horizontal="center" vertical="center"/>
    </xf>
    <xf numFmtId="0" fontId="22" fillId="12" borderId="27" xfId="0" applyFont="1" applyFill="1" applyBorder="1" applyAlignment="1">
      <alignment horizontal="center" vertical="center"/>
    </xf>
    <xf numFmtId="1" fontId="22" fillId="12" borderId="41" xfId="0" applyNumberFormat="1" applyFont="1" applyFill="1" applyBorder="1" applyAlignment="1">
      <alignment horizontal="center" vertical="center"/>
    </xf>
    <xf numFmtId="164" fontId="22" fillId="12" borderId="41" xfId="2" applyNumberFormat="1" applyFont="1" applyFill="1" applyBorder="1" applyAlignment="1">
      <alignment horizontal="center" vertical="center"/>
    </xf>
    <xf numFmtId="0" fontId="31" fillId="12" borderId="37" xfId="0" applyFont="1" applyFill="1" applyBorder="1" applyAlignment="1">
      <alignment horizontal="center" vertical="center"/>
    </xf>
    <xf numFmtId="9" fontId="22" fillId="12" borderId="38" xfId="2" applyFont="1" applyFill="1" applyBorder="1" applyAlignment="1">
      <alignment horizontal="center" vertical="center"/>
    </xf>
    <xf numFmtId="0" fontId="20" fillId="12" borderId="39" xfId="0" applyFont="1" applyFill="1" applyBorder="1" applyAlignment="1">
      <alignment horizontal="left" vertical="center" wrapText="1"/>
    </xf>
    <xf numFmtId="0" fontId="20" fillId="12" borderId="31" xfId="0" applyFont="1" applyFill="1" applyBorder="1" applyAlignment="1">
      <alignment horizontal="left" vertical="center" wrapText="1"/>
    </xf>
    <xf numFmtId="0" fontId="20" fillId="12" borderId="33" xfId="0" applyFont="1" applyFill="1" applyBorder="1" applyAlignment="1">
      <alignment horizontal="left" vertical="center" wrapText="1"/>
    </xf>
    <xf numFmtId="0" fontId="20" fillId="12" borderId="31" xfId="0" applyFont="1" applyFill="1" applyBorder="1" applyAlignment="1">
      <alignment horizontal="center" vertical="center" wrapText="1"/>
    </xf>
    <xf numFmtId="0" fontId="20" fillId="12" borderId="33" xfId="0" applyFont="1" applyFill="1" applyBorder="1" applyAlignment="1">
      <alignment horizontal="center" vertical="center" wrapText="1"/>
    </xf>
    <xf numFmtId="0" fontId="20" fillId="12" borderId="39" xfId="0" applyFont="1" applyFill="1" applyBorder="1" applyAlignment="1">
      <alignment horizontal="left" vertical="center"/>
    </xf>
    <xf numFmtId="164" fontId="22" fillId="12" borderId="27" xfId="2" applyNumberFormat="1" applyFont="1" applyFill="1" applyBorder="1" applyAlignment="1">
      <alignment horizontal="center" vertical="center"/>
    </xf>
    <xf numFmtId="9" fontId="22" fillId="12" borderId="27" xfId="2" applyFont="1" applyFill="1" applyBorder="1" applyAlignment="1">
      <alignment horizontal="center" vertical="center"/>
    </xf>
    <xf numFmtId="1" fontId="22" fillId="12" borderId="39" xfId="0" applyNumberFormat="1" applyFont="1" applyFill="1" applyBorder="1" applyAlignment="1">
      <alignment horizontal="center" vertical="center"/>
    </xf>
    <xf numFmtId="164" fontId="22" fillId="12" borderId="39" xfId="2" applyNumberFormat="1" applyFont="1" applyFill="1" applyBorder="1" applyAlignment="1">
      <alignment horizontal="center" vertical="center"/>
    </xf>
    <xf numFmtId="0" fontId="31" fillId="12" borderId="31" xfId="0" applyFont="1" applyFill="1" applyBorder="1" applyAlignment="1">
      <alignment horizontal="center" vertical="center"/>
    </xf>
    <xf numFmtId="9" fontId="22" fillId="12" borderId="33" xfId="2" applyFont="1" applyFill="1" applyBorder="1" applyAlignment="1">
      <alignment horizontal="center" vertical="center"/>
    </xf>
    <xf numFmtId="0" fontId="26" fillId="13" borderId="0" xfId="0" applyFont="1" applyFill="1" applyAlignment="1">
      <alignment vertical="center"/>
    </xf>
    <xf numFmtId="0" fontId="34" fillId="13" borderId="0" xfId="0" applyFont="1" applyFill="1" applyAlignment="1">
      <alignment horizontal="center" vertical="center"/>
    </xf>
    <xf numFmtId="0" fontId="35" fillId="7" borderId="0" xfId="0" applyFont="1" applyFill="1" applyAlignment="1">
      <alignment vertical="center"/>
    </xf>
    <xf numFmtId="0" fontId="0" fillId="0" borderId="0" xfId="2" applyNumberFormat="1" applyFont="1" applyAlignment="1">
      <alignment vertical="center"/>
    </xf>
    <xf numFmtId="0" fontId="33" fillId="7" borderId="0" xfId="0" applyFont="1" applyFill="1" applyAlignment="1">
      <alignment horizontal="center" vertical="center"/>
    </xf>
    <xf numFmtId="0" fontId="28" fillId="12" borderId="34" xfId="0" applyFont="1" applyFill="1" applyBorder="1" applyAlignment="1">
      <alignment horizontal="center" vertical="center"/>
    </xf>
    <xf numFmtId="0" fontId="0" fillId="13" borderId="0" xfId="0" applyFill="1" applyAlignment="1">
      <alignment vertical="center"/>
    </xf>
    <xf numFmtId="0" fontId="36" fillId="7" borderId="0" xfId="0" applyFont="1" applyFill="1" applyAlignment="1">
      <alignment horizontal="left" vertical="center"/>
    </xf>
    <xf numFmtId="1" fontId="36" fillId="9" borderId="0" xfId="0" applyNumberFormat="1" applyFont="1" applyFill="1" applyAlignment="1">
      <alignment horizontal="left" vertical="center"/>
    </xf>
    <xf numFmtId="0" fontId="21" fillId="12" borderId="27" xfId="0" applyFont="1" applyFill="1" applyBorder="1" applyAlignment="1">
      <alignment horizontal="center" vertical="center"/>
    </xf>
    <xf numFmtId="0" fontId="28" fillId="12" borderId="37" xfId="0" applyFont="1" applyFill="1" applyBorder="1" applyAlignment="1">
      <alignment horizontal="center" vertical="center"/>
    </xf>
    <xf numFmtId="0" fontId="22" fillId="12" borderId="39" xfId="0" applyFont="1" applyFill="1" applyBorder="1" applyAlignment="1">
      <alignment horizontal="center" vertical="center" wrapText="1"/>
    </xf>
    <xf numFmtId="0" fontId="28" fillId="12" borderId="31" xfId="0" applyFont="1" applyFill="1" applyBorder="1" applyAlignment="1">
      <alignment horizontal="center" vertical="center"/>
    </xf>
    <xf numFmtId="0" fontId="22" fillId="12" borderId="40" xfId="0" applyFont="1" applyFill="1" applyBorder="1" applyAlignment="1">
      <alignment horizontal="left" vertical="center"/>
    </xf>
    <xf numFmtId="0" fontId="27" fillId="12" borderId="34" xfId="0" applyFont="1" applyFill="1" applyBorder="1" applyAlignment="1">
      <alignment horizontal="center" vertical="center"/>
    </xf>
    <xf numFmtId="0" fontId="0" fillId="7" borderId="0" xfId="0" applyFont="1" applyFill="1" applyAlignment="1">
      <alignment horizontal="right" vertical="center"/>
    </xf>
    <xf numFmtId="0" fontId="0" fillId="9" borderId="0" xfId="0" applyFont="1" applyFill="1" applyAlignment="1">
      <alignment horizontal="right" vertical="center"/>
    </xf>
    <xf numFmtId="0" fontId="22" fillId="12" borderId="41" xfId="0" applyFont="1" applyFill="1" applyBorder="1" applyAlignment="1">
      <alignment horizontal="left" vertical="center"/>
    </xf>
    <xf numFmtId="0" fontId="27" fillId="12" borderId="37" xfId="0" applyFont="1" applyFill="1" applyBorder="1" applyAlignment="1">
      <alignment horizontal="center" vertical="center"/>
    </xf>
    <xf numFmtId="0" fontId="22" fillId="12" borderId="39" xfId="0" applyFont="1" applyFill="1" applyBorder="1" applyAlignment="1">
      <alignment horizontal="left" vertical="center"/>
    </xf>
    <xf numFmtId="0" fontId="27" fillId="12" borderId="31" xfId="0" applyFont="1" applyFill="1" applyBorder="1" applyAlignment="1">
      <alignment horizontal="center" vertical="center"/>
    </xf>
    <xf numFmtId="1" fontId="18" fillId="9" borderId="44" xfId="0" applyNumberFormat="1" applyFont="1" applyFill="1" applyBorder="1" applyAlignment="1">
      <alignment horizontal="center" vertical="center"/>
    </xf>
    <xf numFmtId="0" fontId="0" fillId="9" borderId="44" xfId="0" applyFill="1" applyBorder="1" applyAlignment="1">
      <alignment vertical="center"/>
    </xf>
    <xf numFmtId="167" fontId="0" fillId="10" borderId="44" xfId="0" applyNumberFormat="1" applyFill="1" applyBorder="1" applyAlignment="1">
      <alignment vertical="center"/>
    </xf>
    <xf numFmtId="0" fontId="18" fillId="12" borderId="38" xfId="0" applyFont="1" applyFill="1" applyBorder="1" applyAlignment="1">
      <alignment horizontal="center" vertical="center" textRotation="255"/>
    </xf>
    <xf numFmtId="0" fontId="18" fillId="14" borderId="38" xfId="0" applyFont="1" applyFill="1" applyBorder="1" applyAlignment="1">
      <alignment horizontal="center" vertical="center" textRotation="255"/>
    </xf>
    <xf numFmtId="0" fontId="22" fillId="14" borderId="40" xfId="0" applyFont="1" applyFill="1" applyBorder="1" applyAlignment="1">
      <alignment horizontal="center" vertical="center" wrapText="1"/>
    </xf>
    <xf numFmtId="0" fontId="20" fillId="14" borderId="40" xfId="0" applyFont="1" applyFill="1" applyBorder="1" applyAlignment="1">
      <alignment horizontal="left" vertical="center" wrapText="1"/>
    </xf>
    <xf numFmtId="0" fontId="20" fillId="14" borderId="34" xfId="0" applyFont="1" applyFill="1" applyBorder="1" applyAlignment="1">
      <alignment horizontal="left" vertical="center" wrapText="1"/>
    </xf>
    <xf numFmtId="0" fontId="20" fillId="14" borderId="36" xfId="0" applyFont="1" applyFill="1" applyBorder="1" applyAlignment="1">
      <alignment horizontal="left" vertical="center" wrapText="1"/>
    </xf>
    <xf numFmtId="0" fontId="20" fillId="14" borderId="34" xfId="0" applyFont="1" applyFill="1" applyBorder="1" applyAlignment="1">
      <alignment horizontal="center" vertical="center" wrapText="1"/>
    </xf>
    <xf numFmtId="0" fontId="20" fillId="14" borderId="36" xfId="0" applyFont="1" applyFill="1" applyBorder="1" applyAlignment="1">
      <alignment horizontal="center" vertical="center" wrapText="1"/>
    </xf>
    <xf numFmtId="0" fontId="22" fillId="14" borderId="27" xfId="0" applyFont="1" applyFill="1" applyBorder="1" applyAlignment="1">
      <alignment vertical="center"/>
    </xf>
    <xf numFmtId="9" fontId="22" fillId="14" borderId="27" xfId="2" applyFont="1" applyFill="1" applyBorder="1" applyAlignment="1">
      <alignment horizontal="center" vertical="center"/>
    </xf>
    <xf numFmtId="1" fontId="22" fillId="14" borderId="40" xfId="0" applyNumberFormat="1" applyFont="1" applyFill="1" applyBorder="1" applyAlignment="1">
      <alignment horizontal="center" vertical="center"/>
    </xf>
    <xf numFmtId="164" fontId="22" fillId="14" borderId="40" xfId="2" applyNumberFormat="1" applyFont="1" applyFill="1" applyBorder="1" applyAlignment="1">
      <alignment horizontal="center" vertical="center"/>
    </xf>
    <xf numFmtId="0" fontId="27" fillId="14" borderId="34" xfId="0" applyFont="1" applyFill="1" applyBorder="1" applyAlignment="1">
      <alignment horizontal="center" vertical="center"/>
    </xf>
    <xf numFmtId="9" fontId="22" fillId="14" borderId="36" xfId="2" applyFont="1" applyFill="1" applyBorder="1" applyAlignment="1">
      <alignment horizontal="center" vertical="center"/>
    </xf>
    <xf numFmtId="0" fontId="18" fillId="15" borderId="0" xfId="0" applyFont="1" applyFill="1" applyAlignment="1">
      <alignment vertical="center"/>
    </xf>
    <xf numFmtId="0" fontId="22" fillId="14" borderId="41" xfId="0" applyFont="1" applyFill="1" applyBorder="1" applyAlignment="1">
      <alignment horizontal="center" vertical="center" wrapText="1"/>
    </xf>
    <xf numFmtId="0" fontId="20" fillId="14" borderId="41" xfId="0" applyFont="1" applyFill="1" applyBorder="1" applyAlignment="1">
      <alignment horizontal="left" vertical="center" wrapText="1"/>
    </xf>
    <xf numFmtId="0" fontId="20" fillId="14" borderId="37" xfId="0" applyFont="1" applyFill="1" applyBorder="1" applyAlignment="1">
      <alignment horizontal="left" vertical="center" wrapText="1"/>
    </xf>
    <xf numFmtId="0" fontId="20" fillId="14" borderId="38" xfId="0" applyFont="1" applyFill="1" applyBorder="1" applyAlignment="1">
      <alignment horizontal="left" vertical="center" wrapText="1"/>
    </xf>
    <xf numFmtId="0" fontId="20" fillId="14" borderId="37" xfId="0" applyFont="1" applyFill="1" applyBorder="1" applyAlignment="1">
      <alignment horizontal="center" vertical="center" wrapText="1"/>
    </xf>
    <xf numFmtId="0" fontId="20" fillId="14" borderId="38" xfId="0" applyFont="1" applyFill="1" applyBorder="1" applyAlignment="1">
      <alignment horizontal="center" vertical="center" wrapText="1"/>
    </xf>
    <xf numFmtId="0" fontId="22" fillId="14" borderId="27" xfId="0" applyFont="1" applyFill="1" applyBorder="1" applyAlignment="1">
      <alignment horizontal="center" vertical="center"/>
    </xf>
    <xf numFmtId="1" fontId="22" fillId="14" borderId="41" xfId="0" applyNumberFormat="1" applyFont="1" applyFill="1" applyBorder="1" applyAlignment="1">
      <alignment horizontal="center" vertical="center"/>
    </xf>
    <xf numFmtId="164" fontId="22" fillId="14" borderId="41" xfId="2" applyNumberFormat="1" applyFont="1" applyFill="1" applyBorder="1" applyAlignment="1">
      <alignment horizontal="center" vertical="center"/>
    </xf>
    <xf numFmtId="0" fontId="27" fillId="14" borderId="37" xfId="0" applyFont="1" applyFill="1" applyBorder="1" applyAlignment="1">
      <alignment horizontal="center" vertical="center"/>
    </xf>
    <xf numFmtId="9" fontId="22" fillId="14" borderId="38" xfId="2" applyFont="1" applyFill="1" applyBorder="1" applyAlignment="1">
      <alignment horizontal="center" vertical="center"/>
    </xf>
    <xf numFmtId="0" fontId="20" fillId="14" borderId="39" xfId="0" applyFont="1" applyFill="1" applyBorder="1" applyAlignment="1">
      <alignment horizontal="left" vertical="center" wrapText="1"/>
    </xf>
    <xf numFmtId="0" fontId="20" fillId="14" borderId="31" xfId="0" applyFont="1" applyFill="1" applyBorder="1" applyAlignment="1">
      <alignment horizontal="left" vertical="center" wrapText="1"/>
    </xf>
    <xf numFmtId="0" fontId="20" fillId="14" borderId="33" xfId="0" applyFont="1" applyFill="1" applyBorder="1" applyAlignment="1">
      <alignment horizontal="left" vertical="center" wrapText="1"/>
    </xf>
    <xf numFmtId="0" fontId="20" fillId="14" borderId="31" xfId="0" applyFont="1" applyFill="1" applyBorder="1" applyAlignment="1">
      <alignment horizontal="center" vertical="center" wrapText="1"/>
    </xf>
    <xf numFmtId="0" fontId="20" fillId="14" borderId="33" xfId="0" applyFont="1" applyFill="1" applyBorder="1" applyAlignment="1">
      <alignment horizontal="center" vertical="center" wrapText="1"/>
    </xf>
    <xf numFmtId="164" fontId="22" fillId="14" borderId="27" xfId="2" applyNumberFormat="1" applyFont="1" applyFill="1" applyBorder="1" applyAlignment="1">
      <alignment horizontal="center" vertical="center"/>
    </xf>
    <xf numFmtId="1" fontId="22" fillId="14" borderId="39" xfId="0" applyNumberFormat="1" applyFont="1" applyFill="1" applyBorder="1" applyAlignment="1">
      <alignment horizontal="center" vertical="center"/>
    </xf>
    <xf numFmtId="164" fontId="22" fillId="14" borderId="39" xfId="2" applyNumberFormat="1" applyFont="1" applyFill="1" applyBorder="1" applyAlignment="1">
      <alignment horizontal="center" vertical="center"/>
    </xf>
    <xf numFmtId="0" fontId="27" fillId="14" borderId="31" xfId="0" applyFont="1" applyFill="1" applyBorder="1" applyAlignment="1">
      <alignment horizontal="center" vertical="center"/>
    </xf>
    <xf numFmtId="9" fontId="22" fillId="14" borderId="33" xfId="2" applyFont="1" applyFill="1" applyBorder="1" applyAlignment="1">
      <alignment horizontal="center" vertical="center"/>
    </xf>
    <xf numFmtId="9" fontId="22" fillId="14" borderId="27" xfId="0" applyNumberFormat="1" applyFont="1" applyFill="1" applyBorder="1" applyAlignment="1">
      <alignment horizontal="center" vertical="center"/>
    </xf>
    <xf numFmtId="0" fontId="31" fillId="14" borderId="34" xfId="0" applyFont="1" applyFill="1" applyBorder="1" applyAlignment="1">
      <alignment horizontal="center" vertical="center"/>
    </xf>
    <xf numFmtId="0" fontId="26" fillId="15" borderId="0" xfId="0" applyFont="1" applyFill="1" applyAlignment="1">
      <alignment vertical="center"/>
    </xf>
    <xf numFmtId="0" fontId="32" fillId="15" borderId="0" xfId="0" applyFont="1" applyFill="1" applyAlignment="1">
      <alignment horizontal="center" vertical="center"/>
    </xf>
    <xf numFmtId="9" fontId="0" fillId="0" borderId="0" xfId="2" applyFont="1" applyAlignment="1">
      <alignment vertical="center"/>
    </xf>
    <xf numFmtId="0" fontId="31" fillId="14" borderId="37" xfId="0" applyFont="1" applyFill="1" applyBorder="1" applyAlignment="1">
      <alignment horizontal="center" vertical="center"/>
    </xf>
    <xf numFmtId="0" fontId="31" fillId="14" borderId="31" xfId="0" applyFont="1" applyFill="1" applyBorder="1" applyAlignment="1">
      <alignment horizontal="center" vertical="center"/>
    </xf>
    <xf numFmtId="0" fontId="36" fillId="9" borderId="0" xfId="0" applyFont="1" applyFill="1" applyAlignment="1">
      <alignment horizontal="left" vertical="center"/>
    </xf>
    <xf numFmtId="1" fontId="18" fillId="9" borderId="0" xfId="0" applyNumberFormat="1" applyFont="1" applyFill="1" applyAlignment="1">
      <alignment vertical="center"/>
    </xf>
    <xf numFmtId="0" fontId="12" fillId="14" borderId="27" xfId="0" applyFont="1" applyFill="1" applyBorder="1" applyAlignment="1">
      <alignment horizontal="center" vertical="center"/>
    </xf>
    <xf numFmtId="0" fontId="22" fillId="14" borderId="39" xfId="0" applyFont="1" applyFill="1" applyBorder="1" applyAlignment="1">
      <alignment horizontal="center" vertical="center" wrapText="1"/>
    </xf>
    <xf numFmtId="0" fontId="22" fillId="14" borderId="40" xfId="0" applyFont="1" applyFill="1" applyBorder="1" applyAlignment="1">
      <alignment horizontal="left" vertical="center"/>
    </xf>
    <xf numFmtId="0" fontId="22" fillId="14" borderId="41" xfId="0" applyFont="1" applyFill="1" applyBorder="1" applyAlignment="1">
      <alignment horizontal="left" vertical="center"/>
    </xf>
    <xf numFmtId="0" fontId="22" fillId="14" borderId="39" xfId="0" applyFont="1" applyFill="1" applyBorder="1" applyAlignment="1">
      <alignment horizontal="left" vertical="center"/>
    </xf>
    <xf numFmtId="0" fontId="28" fillId="14" borderId="34" xfId="0" applyFont="1" applyFill="1" applyBorder="1" applyAlignment="1">
      <alignment horizontal="center" vertical="center"/>
    </xf>
    <xf numFmtId="0" fontId="28" fillId="14" borderId="37" xfId="0" applyFont="1" applyFill="1" applyBorder="1" applyAlignment="1">
      <alignment horizontal="center" vertical="center"/>
    </xf>
    <xf numFmtId="0" fontId="28" fillId="14" borderId="31" xfId="0" applyFont="1" applyFill="1" applyBorder="1" applyAlignment="1">
      <alignment horizontal="center" vertical="center"/>
    </xf>
    <xf numFmtId="0" fontId="18" fillId="14" borderId="38" xfId="0" applyFont="1" applyFill="1" applyBorder="1" applyAlignment="1">
      <alignment horizontal="center" vertical="center" textRotation="255"/>
    </xf>
    <xf numFmtId="0" fontId="18" fillId="16" borderId="38" xfId="0" applyFont="1" applyFill="1" applyBorder="1" applyAlignment="1">
      <alignment horizontal="center" vertical="center" textRotation="255"/>
    </xf>
    <xf numFmtId="0" fontId="22" fillId="16" borderId="40" xfId="0" applyFont="1" applyFill="1" applyBorder="1" applyAlignment="1">
      <alignment horizontal="center" vertical="center" wrapText="1"/>
    </xf>
    <xf numFmtId="0" fontId="20" fillId="16" borderId="40" xfId="0" applyFont="1" applyFill="1" applyBorder="1" applyAlignment="1">
      <alignment horizontal="left" vertical="center" wrapText="1"/>
    </xf>
    <xf numFmtId="0" fontId="20" fillId="16" borderId="34" xfId="0" applyFont="1" applyFill="1" applyBorder="1" applyAlignment="1">
      <alignment horizontal="left" vertical="center" wrapText="1"/>
    </xf>
    <xf numFmtId="0" fontId="20" fillId="16" borderId="36" xfId="0" applyFont="1" applyFill="1" applyBorder="1" applyAlignment="1">
      <alignment horizontal="left" vertical="center" wrapText="1"/>
    </xf>
    <xf numFmtId="0" fontId="20" fillId="16" borderId="34" xfId="0" applyFont="1" applyFill="1" applyBorder="1" applyAlignment="1">
      <alignment horizontal="center" vertical="center" wrapText="1"/>
    </xf>
    <xf numFmtId="0" fontId="20" fillId="16" borderId="36" xfId="0" applyFont="1" applyFill="1" applyBorder="1" applyAlignment="1">
      <alignment horizontal="center" vertical="center" wrapText="1"/>
    </xf>
    <xf numFmtId="0" fontId="20" fillId="16" borderId="40" xfId="0" applyFont="1" applyFill="1" applyBorder="1" applyAlignment="1">
      <alignment horizontal="left" vertical="center"/>
    </xf>
    <xf numFmtId="0" fontId="22" fillId="16" borderId="27" xfId="0" applyFont="1" applyFill="1" applyBorder="1" applyAlignment="1">
      <alignment vertical="center"/>
    </xf>
    <xf numFmtId="9" fontId="22" fillId="16" borderId="27" xfId="0" applyNumberFormat="1" applyFont="1" applyFill="1" applyBorder="1" applyAlignment="1">
      <alignment horizontal="center" vertical="center"/>
    </xf>
    <xf numFmtId="1" fontId="22" fillId="16" borderId="40" xfId="0" applyNumberFormat="1" applyFont="1" applyFill="1" applyBorder="1" applyAlignment="1">
      <alignment horizontal="center" vertical="center"/>
    </xf>
    <xf numFmtId="164" fontId="22" fillId="16" borderId="40" xfId="2" applyNumberFormat="1" applyFont="1" applyFill="1" applyBorder="1" applyAlignment="1">
      <alignment horizontal="center" vertical="center"/>
    </xf>
    <xf numFmtId="0" fontId="28" fillId="16" borderId="34" xfId="0" applyFont="1" applyFill="1" applyBorder="1" applyAlignment="1">
      <alignment horizontal="center" vertical="center"/>
    </xf>
    <xf numFmtId="9" fontId="22" fillId="16" borderId="36" xfId="2" applyFont="1" applyFill="1" applyBorder="1" applyAlignment="1">
      <alignment horizontal="center" vertical="center"/>
    </xf>
    <xf numFmtId="0" fontId="22" fillId="16" borderId="41" xfId="0" applyFont="1" applyFill="1" applyBorder="1" applyAlignment="1">
      <alignment horizontal="center" vertical="center" wrapText="1"/>
    </xf>
    <xf numFmtId="0" fontId="20" fillId="16" borderId="41" xfId="0" applyFont="1" applyFill="1" applyBorder="1" applyAlignment="1">
      <alignment horizontal="left" vertical="center" wrapText="1"/>
    </xf>
    <xf numFmtId="0" fontId="20" fillId="16" borderId="37" xfId="0" applyFont="1" applyFill="1" applyBorder="1" applyAlignment="1">
      <alignment horizontal="left" vertical="center" wrapText="1"/>
    </xf>
    <xf numFmtId="0" fontId="20" fillId="16" borderId="38" xfId="0" applyFont="1" applyFill="1" applyBorder="1" applyAlignment="1">
      <alignment horizontal="left" vertical="center" wrapText="1"/>
    </xf>
    <xf numFmtId="0" fontId="20" fillId="16" borderId="37" xfId="0" applyFont="1" applyFill="1" applyBorder="1" applyAlignment="1">
      <alignment horizontal="center" vertical="center" wrapText="1"/>
    </xf>
    <xf numFmtId="0" fontId="20" fillId="16" borderId="38" xfId="0" applyFont="1" applyFill="1" applyBorder="1" applyAlignment="1">
      <alignment horizontal="center" vertical="center" wrapText="1"/>
    </xf>
    <xf numFmtId="0" fontId="20" fillId="16" borderId="41" xfId="0" applyFont="1" applyFill="1" applyBorder="1" applyAlignment="1">
      <alignment horizontal="left" vertical="center"/>
    </xf>
    <xf numFmtId="0" fontId="22" fillId="16" borderId="27" xfId="0" applyFont="1" applyFill="1" applyBorder="1" applyAlignment="1">
      <alignment horizontal="center" vertical="center"/>
    </xf>
    <xf numFmtId="0" fontId="12" fillId="16" borderId="27" xfId="0" applyFont="1" applyFill="1" applyBorder="1" applyAlignment="1">
      <alignment horizontal="center" vertical="center"/>
    </xf>
    <xf numFmtId="1" fontId="22" fillId="16" borderId="41" xfId="0" applyNumberFormat="1" applyFont="1" applyFill="1" applyBorder="1" applyAlignment="1">
      <alignment horizontal="center" vertical="center"/>
    </xf>
    <xf numFmtId="164" fontId="22" fillId="16" borderId="41" xfId="2" applyNumberFormat="1" applyFont="1" applyFill="1" applyBorder="1" applyAlignment="1">
      <alignment horizontal="center" vertical="center"/>
    </xf>
    <xf numFmtId="0" fontId="28" fillId="16" borderId="37" xfId="0" applyFont="1" applyFill="1" applyBorder="1" applyAlignment="1">
      <alignment horizontal="center" vertical="center"/>
    </xf>
    <xf numFmtId="9" fontId="22" fillId="16" borderId="38" xfId="2" applyFont="1" applyFill="1" applyBorder="1" applyAlignment="1">
      <alignment horizontal="center" vertical="center"/>
    </xf>
    <xf numFmtId="0" fontId="20" fillId="16" borderId="39" xfId="0" applyFont="1" applyFill="1" applyBorder="1" applyAlignment="1">
      <alignment horizontal="left" vertical="center" wrapText="1"/>
    </xf>
    <xf numFmtId="0" fontId="20" fillId="16" borderId="31" xfId="0" applyFont="1" applyFill="1" applyBorder="1" applyAlignment="1">
      <alignment horizontal="left" vertical="center" wrapText="1"/>
    </xf>
    <xf numFmtId="0" fontId="20" fillId="16" borderId="33" xfId="0" applyFont="1" applyFill="1" applyBorder="1" applyAlignment="1">
      <alignment horizontal="left" vertical="center" wrapText="1"/>
    </xf>
    <xf numFmtId="0" fontId="20" fillId="16" borderId="31" xfId="0" applyFont="1" applyFill="1" applyBorder="1" applyAlignment="1">
      <alignment horizontal="center" vertical="center" wrapText="1"/>
    </xf>
    <xf numFmtId="0" fontId="20" fillId="16" borderId="33" xfId="0" applyFont="1" applyFill="1" applyBorder="1" applyAlignment="1">
      <alignment horizontal="center" vertical="center" wrapText="1"/>
    </xf>
    <xf numFmtId="0" fontId="20" fillId="16" borderId="39" xfId="0" applyFont="1" applyFill="1" applyBorder="1" applyAlignment="1">
      <alignment horizontal="left" vertical="center"/>
    </xf>
    <xf numFmtId="164" fontId="22" fillId="16" borderId="27" xfId="2" applyNumberFormat="1" applyFont="1" applyFill="1" applyBorder="1" applyAlignment="1">
      <alignment horizontal="center" vertical="center"/>
    </xf>
    <xf numFmtId="164" fontId="12" fillId="16" borderId="27" xfId="2" applyNumberFormat="1" applyFont="1" applyFill="1" applyBorder="1" applyAlignment="1">
      <alignment horizontal="center" vertical="center"/>
    </xf>
    <xf numFmtId="9" fontId="22" fillId="16" borderId="27" xfId="2" applyFont="1" applyFill="1" applyBorder="1" applyAlignment="1">
      <alignment horizontal="center" vertical="center"/>
    </xf>
    <xf numFmtId="1" fontId="22" fillId="16" borderId="39" xfId="0" applyNumberFormat="1" applyFont="1" applyFill="1" applyBorder="1" applyAlignment="1">
      <alignment horizontal="center" vertical="center"/>
    </xf>
    <xf numFmtId="164" fontId="22" fillId="16" borderId="39" xfId="2" applyNumberFormat="1" applyFont="1" applyFill="1" applyBorder="1" applyAlignment="1">
      <alignment horizontal="center" vertical="center"/>
    </xf>
    <xf numFmtId="0" fontId="28" fillId="16" borderId="31" xfId="0" applyFont="1" applyFill="1" applyBorder="1" applyAlignment="1">
      <alignment horizontal="center" vertical="center"/>
    </xf>
    <xf numFmtId="9" fontId="22" fillId="16" borderId="33" xfId="2" applyFont="1" applyFill="1" applyBorder="1" applyAlignment="1">
      <alignment horizontal="center" vertical="center"/>
    </xf>
    <xf numFmtId="0" fontId="31" fillId="16" borderId="34" xfId="0" applyFont="1" applyFill="1" applyBorder="1" applyAlignment="1">
      <alignment horizontal="center" vertical="center"/>
    </xf>
    <xf numFmtId="0" fontId="26" fillId="7" borderId="0" xfId="0" applyFont="1" applyFill="1" applyAlignment="1">
      <alignment vertical="center"/>
    </xf>
    <xf numFmtId="0" fontId="31" fillId="16" borderId="37" xfId="0" applyFont="1" applyFill="1" applyBorder="1" applyAlignment="1">
      <alignment horizontal="center" vertical="center"/>
    </xf>
    <xf numFmtId="0" fontId="31" fillId="16" borderId="31" xfId="0" applyFont="1" applyFill="1" applyBorder="1" applyAlignment="1">
      <alignment horizontal="center" vertical="center"/>
    </xf>
    <xf numFmtId="0" fontId="0" fillId="15" borderId="0" xfId="0" applyFill="1" applyAlignment="1">
      <alignment vertical="center"/>
    </xf>
    <xf numFmtId="0" fontId="22" fillId="16" borderId="39" xfId="0" applyFont="1" applyFill="1" applyBorder="1" applyAlignment="1">
      <alignment horizontal="center" vertical="center" wrapText="1"/>
    </xf>
    <xf numFmtId="0" fontId="22" fillId="16" borderId="40" xfId="0" applyFont="1" applyFill="1" applyBorder="1" applyAlignment="1">
      <alignment horizontal="left" vertical="center"/>
    </xf>
    <xf numFmtId="0" fontId="27" fillId="16" borderId="34" xfId="0" applyFont="1" applyFill="1" applyBorder="1" applyAlignment="1">
      <alignment horizontal="center" vertical="center"/>
    </xf>
    <xf numFmtId="0" fontId="0" fillId="7" borderId="0" xfId="0" applyFont="1" applyFill="1" applyAlignment="1">
      <alignment horizontal="center" vertical="center"/>
    </xf>
    <xf numFmtId="0" fontId="0" fillId="9" borderId="0" xfId="0" applyFont="1" applyFill="1" applyAlignment="1">
      <alignment horizontal="center" vertical="center"/>
    </xf>
    <xf numFmtId="1" fontId="0" fillId="9" borderId="0" xfId="0" applyNumberFormat="1" applyFill="1" applyAlignment="1">
      <alignment vertical="center"/>
    </xf>
    <xf numFmtId="0" fontId="22" fillId="16" borderId="41" xfId="0" applyFont="1" applyFill="1" applyBorder="1" applyAlignment="1">
      <alignment horizontal="left" vertical="center"/>
    </xf>
    <xf numFmtId="0" fontId="27" fillId="16" borderId="37" xfId="0" applyFont="1" applyFill="1" applyBorder="1" applyAlignment="1">
      <alignment horizontal="center" vertical="center"/>
    </xf>
    <xf numFmtId="0" fontId="22" fillId="16" borderId="39" xfId="0" applyFont="1" applyFill="1" applyBorder="1" applyAlignment="1">
      <alignment horizontal="left" vertical="center"/>
    </xf>
    <xf numFmtId="0" fontId="27" fillId="16" borderId="31" xfId="0" applyFont="1" applyFill="1" applyBorder="1" applyAlignment="1">
      <alignment horizontal="center" vertical="center"/>
    </xf>
    <xf numFmtId="0" fontId="37" fillId="15" borderId="0" xfId="0" applyFont="1" applyFill="1" applyAlignment="1">
      <alignment vertical="center"/>
    </xf>
    <xf numFmtId="1" fontId="18" fillId="9" borderId="44" xfId="0" applyNumberFormat="1" applyFont="1" applyFill="1" applyBorder="1" applyAlignment="1">
      <alignment vertical="center"/>
    </xf>
    <xf numFmtId="0" fontId="18" fillId="16" borderId="38" xfId="0" applyFont="1" applyFill="1" applyBorder="1" applyAlignment="1">
      <alignment horizontal="center" vertical="center" textRotation="255"/>
    </xf>
    <xf numFmtId="0" fontId="18" fillId="17" borderId="38" xfId="0" applyFont="1" applyFill="1" applyBorder="1" applyAlignment="1">
      <alignment horizontal="center" vertical="center" textRotation="255"/>
    </xf>
    <xf numFmtId="0" fontId="22" fillId="17" borderId="40" xfId="0" applyFont="1" applyFill="1" applyBorder="1" applyAlignment="1">
      <alignment horizontal="center" vertical="center" wrapText="1"/>
    </xf>
    <xf numFmtId="0" fontId="20" fillId="17" borderId="40" xfId="0" applyFont="1" applyFill="1" applyBorder="1" applyAlignment="1">
      <alignment horizontal="left" vertical="center" wrapText="1"/>
    </xf>
    <xf numFmtId="0" fontId="20" fillId="17" borderId="34" xfId="0" applyFont="1" applyFill="1" applyBorder="1" applyAlignment="1">
      <alignment horizontal="left" vertical="center" wrapText="1"/>
    </xf>
    <xf numFmtId="0" fontId="20" fillId="17" borderId="36" xfId="0" applyFont="1" applyFill="1" applyBorder="1" applyAlignment="1">
      <alignment horizontal="left" vertical="center" wrapText="1"/>
    </xf>
    <xf numFmtId="0" fontId="20" fillId="17" borderId="34" xfId="0" applyFont="1" applyFill="1" applyBorder="1" applyAlignment="1">
      <alignment horizontal="center" vertical="center" wrapText="1"/>
    </xf>
    <xf numFmtId="0" fontId="20" fillId="17" borderId="36" xfId="0" applyFont="1" applyFill="1" applyBorder="1" applyAlignment="1">
      <alignment horizontal="center" vertical="center" wrapText="1"/>
    </xf>
    <xf numFmtId="0" fontId="20" fillId="17" borderId="40" xfId="0" applyFont="1" applyFill="1" applyBorder="1" applyAlignment="1">
      <alignment horizontal="left" vertical="center"/>
    </xf>
    <xf numFmtId="0" fontId="22" fillId="17" borderId="27" xfId="0" applyFont="1" applyFill="1" applyBorder="1" applyAlignment="1">
      <alignment vertical="center"/>
    </xf>
    <xf numFmtId="9" fontId="22" fillId="17" borderId="27" xfId="2" applyFont="1" applyFill="1" applyBorder="1" applyAlignment="1">
      <alignment horizontal="center" vertical="center"/>
    </xf>
    <xf numFmtId="1" fontId="22" fillId="17" borderId="40" xfId="0" applyNumberFormat="1" applyFont="1" applyFill="1" applyBorder="1" applyAlignment="1">
      <alignment horizontal="center" vertical="center"/>
    </xf>
    <xf numFmtId="164" fontId="22" fillId="17" borderId="40" xfId="2" applyNumberFormat="1" applyFont="1" applyFill="1" applyBorder="1" applyAlignment="1">
      <alignment horizontal="center" vertical="center"/>
    </xf>
    <xf numFmtId="0" fontId="31" fillId="17" borderId="34" xfId="0" applyFont="1" applyFill="1" applyBorder="1" applyAlignment="1">
      <alignment horizontal="center" vertical="center"/>
    </xf>
    <xf numFmtId="9" fontId="22" fillId="17" borderId="36" xfId="2" applyFont="1" applyFill="1" applyBorder="1" applyAlignment="1">
      <alignment horizontal="center" vertical="center"/>
    </xf>
    <xf numFmtId="0" fontId="18" fillId="17" borderId="0" xfId="0" applyFont="1" applyFill="1" applyAlignment="1">
      <alignment vertical="center"/>
    </xf>
    <xf numFmtId="0" fontId="18" fillId="9" borderId="0" xfId="0" applyFont="1" applyFill="1" applyAlignment="1">
      <alignment horizontal="center" vertical="center"/>
    </xf>
    <xf numFmtId="0" fontId="22" fillId="17" borderId="41" xfId="0" applyFont="1" applyFill="1" applyBorder="1" applyAlignment="1">
      <alignment horizontal="center" vertical="center" wrapText="1"/>
    </xf>
    <xf numFmtId="0" fontId="20" fillId="17" borderId="41" xfId="0" applyFont="1" applyFill="1" applyBorder="1" applyAlignment="1">
      <alignment horizontal="left" vertical="center" wrapText="1"/>
    </xf>
    <xf numFmtId="0" fontId="20" fillId="17" borderId="37" xfId="0" applyFont="1" applyFill="1" applyBorder="1" applyAlignment="1">
      <alignment horizontal="left" vertical="center" wrapText="1"/>
    </xf>
    <xf numFmtId="0" fontId="20" fillId="17" borderId="38" xfId="0" applyFont="1" applyFill="1" applyBorder="1" applyAlignment="1">
      <alignment horizontal="left" vertical="center" wrapText="1"/>
    </xf>
    <xf numFmtId="0" fontId="20" fillId="17" borderId="37" xfId="0" applyFont="1" applyFill="1" applyBorder="1" applyAlignment="1">
      <alignment horizontal="center" vertical="center" wrapText="1"/>
    </xf>
    <xf numFmtId="0" fontId="20" fillId="17" borderId="38" xfId="0" applyFont="1" applyFill="1" applyBorder="1" applyAlignment="1">
      <alignment horizontal="center" vertical="center" wrapText="1"/>
    </xf>
    <xf numFmtId="0" fontId="20" fillId="17" borderId="41" xfId="0" applyFont="1" applyFill="1" applyBorder="1" applyAlignment="1">
      <alignment horizontal="left" vertical="center"/>
    </xf>
    <xf numFmtId="0" fontId="22" fillId="17" borderId="27" xfId="0" applyFont="1" applyFill="1" applyBorder="1" applyAlignment="1">
      <alignment horizontal="center" vertical="center"/>
    </xf>
    <xf numFmtId="0" fontId="12" fillId="17" borderId="27" xfId="0" applyFont="1" applyFill="1" applyBorder="1" applyAlignment="1">
      <alignment horizontal="center" vertical="center"/>
    </xf>
    <xf numFmtId="1" fontId="22" fillId="17" borderId="41" xfId="0" applyNumberFormat="1" applyFont="1" applyFill="1" applyBorder="1" applyAlignment="1">
      <alignment horizontal="center" vertical="center"/>
    </xf>
    <xf numFmtId="164" fontId="22" fillId="17" borderId="41" xfId="2" applyNumberFormat="1" applyFont="1" applyFill="1" applyBorder="1" applyAlignment="1">
      <alignment horizontal="center" vertical="center"/>
    </xf>
    <xf numFmtId="0" fontId="31" fillId="17" borderId="37" xfId="0" applyFont="1" applyFill="1" applyBorder="1" applyAlignment="1">
      <alignment horizontal="center" vertical="center"/>
    </xf>
    <xf numFmtId="9" fontId="22" fillId="17" borderId="38" xfId="2" applyFont="1" applyFill="1" applyBorder="1" applyAlignment="1">
      <alignment horizontal="center" vertical="center"/>
    </xf>
    <xf numFmtId="0" fontId="20" fillId="17" borderId="39" xfId="0" applyFont="1" applyFill="1" applyBorder="1" applyAlignment="1">
      <alignment horizontal="left" vertical="center" wrapText="1"/>
    </xf>
    <xf numFmtId="0" fontId="20" fillId="17" borderId="31" xfId="0" applyFont="1" applyFill="1" applyBorder="1" applyAlignment="1">
      <alignment horizontal="left" vertical="center" wrapText="1"/>
    </xf>
    <xf numFmtId="0" fontId="20" fillId="17" borderId="33" xfId="0" applyFont="1" applyFill="1" applyBorder="1" applyAlignment="1">
      <alignment horizontal="left" vertical="center" wrapText="1"/>
    </xf>
    <xf numFmtId="0" fontId="20" fillId="17" borderId="31" xfId="0" applyFont="1" applyFill="1" applyBorder="1" applyAlignment="1">
      <alignment horizontal="center" vertical="center" wrapText="1"/>
    </xf>
    <xf numFmtId="0" fontId="20" fillId="17" borderId="33" xfId="0" applyFont="1" applyFill="1" applyBorder="1" applyAlignment="1">
      <alignment horizontal="center" vertical="center" wrapText="1"/>
    </xf>
    <xf numFmtId="0" fontId="20" fillId="17" borderId="39" xfId="0" applyFont="1" applyFill="1" applyBorder="1" applyAlignment="1">
      <alignment horizontal="left" vertical="center"/>
    </xf>
    <xf numFmtId="164" fontId="22" fillId="17" borderId="27" xfId="2" applyNumberFormat="1" applyFont="1" applyFill="1" applyBorder="1" applyAlignment="1">
      <alignment horizontal="center" vertical="center"/>
    </xf>
    <xf numFmtId="164" fontId="12" fillId="17" borderId="27" xfId="2" applyNumberFormat="1" applyFont="1" applyFill="1" applyBorder="1" applyAlignment="1">
      <alignment horizontal="center" vertical="center"/>
    </xf>
    <xf numFmtId="1" fontId="22" fillId="17" borderId="39" xfId="0" applyNumberFormat="1" applyFont="1" applyFill="1" applyBorder="1" applyAlignment="1">
      <alignment horizontal="center" vertical="center"/>
    </xf>
    <xf numFmtId="164" fontId="22" fillId="17" borderId="39" xfId="2" applyNumberFormat="1" applyFont="1" applyFill="1" applyBorder="1" applyAlignment="1">
      <alignment horizontal="center" vertical="center"/>
    </xf>
    <xf numFmtId="0" fontId="31" fillId="17" borderId="31" xfId="0" applyFont="1" applyFill="1" applyBorder="1" applyAlignment="1">
      <alignment horizontal="center" vertical="center"/>
    </xf>
    <xf numFmtId="9" fontId="22" fillId="17" borderId="33" xfId="2" applyFont="1" applyFill="1" applyBorder="1" applyAlignment="1">
      <alignment horizontal="center" vertical="center"/>
    </xf>
    <xf numFmtId="9" fontId="22" fillId="17" borderId="27" xfId="0" applyNumberFormat="1" applyFont="1" applyFill="1" applyBorder="1" applyAlignment="1">
      <alignment horizontal="center" vertical="center"/>
    </xf>
    <xf numFmtId="0" fontId="26" fillId="17" borderId="0" xfId="0" applyFont="1" applyFill="1" applyAlignment="1">
      <alignment vertical="center"/>
    </xf>
    <xf numFmtId="0" fontId="32" fillId="17" borderId="0" xfId="0" applyFont="1" applyFill="1" applyAlignment="1">
      <alignment horizontal="center" vertical="center"/>
    </xf>
    <xf numFmtId="0" fontId="26" fillId="7" borderId="0" xfId="0" applyFont="1" applyFill="1" applyAlignment="1">
      <alignment horizontal="center" vertical="center"/>
    </xf>
    <xf numFmtId="0" fontId="27" fillId="17" borderId="34" xfId="0" applyFont="1" applyFill="1" applyBorder="1" applyAlignment="1">
      <alignment horizontal="center" vertical="center"/>
    </xf>
    <xf numFmtId="0" fontId="0" fillId="17" borderId="0" xfId="0" applyFill="1" applyAlignment="1">
      <alignment vertical="center"/>
    </xf>
    <xf numFmtId="0" fontId="38" fillId="7" borderId="0" xfId="0" applyFont="1" applyFill="1" applyAlignment="1">
      <alignment horizontal="left" vertical="center"/>
    </xf>
    <xf numFmtId="0" fontId="38" fillId="9" borderId="0" xfId="0" applyFont="1" applyFill="1" applyAlignment="1">
      <alignment horizontal="left" vertical="center"/>
    </xf>
    <xf numFmtId="0" fontId="27" fillId="17" borderId="37" xfId="0" applyFont="1" applyFill="1" applyBorder="1" applyAlignment="1">
      <alignment horizontal="center" vertical="center"/>
    </xf>
    <xf numFmtId="0" fontId="22" fillId="17" borderId="39" xfId="0" applyFont="1" applyFill="1" applyBorder="1" applyAlignment="1">
      <alignment horizontal="center" vertical="center" wrapText="1"/>
    </xf>
    <xf numFmtId="0" fontId="27" fillId="17" borderId="31" xfId="0" applyFont="1" applyFill="1" applyBorder="1" applyAlignment="1">
      <alignment horizontal="center" vertical="center"/>
    </xf>
    <xf numFmtId="0" fontId="22" fillId="17" borderId="40" xfId="0" applyFont="1" applyFill="1" applyBorder="1" applyAlignment="1">
      <alignment horizontal="left" vertical="center"/>
    </xf>
    <xf numFmtId="0" fontId="28" fillId="17" borderId="34" xfId="0" applyFont="1" applyFill="1" applyBorder="1" applyAlignment="1">
      <alignment horizontal="center" vertical="center"/>
    </xf>
    <xf numFmtId="0" fontId="18" fillId="9" borderId="0" xfId="0" applyFont="1" applyFill="1" applyAlignment="1">
      <alignment horizontal="right" vertical="center"/>
    </xf>
    <xf numFmtId="0" fontId="22" fillId="17" borderId="41" xfId="0" applyFont="1" applyFill="1" applyBorder="1" applyAlignment="1">
      <alignment horizontal="left" vertical="center"/>
    </xf>
    <xf numFmtId="0" fontId="28" fillId="17" borderId="37" xfId="0" applyFont="1" applyFill="1" applyBorder="1" applyAlignment="1">
      <alignment horizontal="center" vertical="center"/>
    </xf>
    <xf numFmtId="0" fontId="22" fillId="17" borderId="39" xfId="0" applyFont="1" applyFill="1" applyBorder="1" applyAlignment="1">
      <alignment horizontal="left" vertical="center"/>
    </xf>
    <xf numFmtId="0" fontId="28" fillId="17" borderId="31" xfId="0" applyFont="1" applyFill="1" applyBorder="1" applyAlignment="1">
      <alignment horizontal="center" vertical="center"/>
    </xf>
    <xf numFmtId="0" fontId="0" fillId="7" borderId="0" xfId="0" applyFont="1" applyFill="1" applyAlignment="1">
      <alignment vertical="center"/>
    </xf>
    <xf numFmtId="0" fontId="0" fillId="9" borderId="0" xfId="0" applyFont="1" applyFill="1" applyAlignment="1">
      <alignment vertical="center"/>
    </xf>
    <xf numFmtId="0" fontId="18" fillId="9" borderId="44" xfId="0" applyFont="1" applyFill="1" applyBorder="1" applyAlignment="1">
      <alignment horizontal="center" vertical="center"/>
    </xf>
    <xf numFmtId="0" fontId="18" fillId="17" borderId="38" xfId="0" applyFont="1" applyFill="1" applyBorder="1" applyAlignment="1">
      <alignment horizontal="center" vertical="center" textRotation="255"/>
    </xf>
    <xf numFmtId="0" fontId="18" fillId="13" borderId="38" xfId="0" applyFont="1" applyFill="1" applyBorder="1" applyAlignment="1">
      <alignment horizontal="center" vertical="center" textRotation="255"/>
    </xf>
    <xf numFmtId="0" fontId="22" fillId="13" borderId="40" xfId="0" applyFont="1" applyFill="1" applyBorder="1" applyAlignment="1">
      <alignment horizontal="center" vertical="center" wrapText="1"/>
    </xf>
    <xf numFmtId="0" fontId="20" fillId="13" borderId="40" xfId="0" applyFont="1" applyFill="1" applyBorder="1" applyAlignment="1">
      <alignment horizontal="left" vertical="center" wrapText="1"/>
    </xf>
    <xf numFmtId="0" fontId="20" fillId="13" borderId="34" xfId="0" applyFont="1" applyFill="1" applyBorder="1" applyAlignment="1">
      <alignment horizontal="left" vertical="center" wrapText="1"/>
    </xf>
    <xf numFmtId="0" fontId="20" fillId="13" borderId="36" xfId="0" applyFont="1" applyFill="1" applyBorder="1" applyAlignment="1">
      <alignment horizontal="left" vertical="center" wrapText="1"/>
    </xf>
    <xf numFmtId="0" fontId="20" fillId="13" borderId="34" xfId="0" applyFont="1" applyFill="1" applyBorder="1" applyAlignment="1">
      <alignment horizontal="center" vertical="center" wrapText="1"/>
    </xf>
    <xf numFmtId="0" fontId="20" fillId="13" borderId="36" xfId="0" applyFont="1" applyFill="1" applyBorder="1" applyAlignment="1">
      <alignment horizontal="center" vertical="center" wrapText="1"/>
    </xf>
    <xf numFmtId="0" fontId="20" fillId="13" borderId="40" xfId="0" applyFont="1" applyFill="1" applyBorder="1" applyAlignment="1">
      <alignment horizontal="left" vertical="center"/>
    </xf>
    <xf numFmtId="0" fontId="22" fillId="13" borderId="27" xfId="0" applyFont="1" applyFill="1" applyBorder="1" applyAlignment="1">
      <alignment vertical="center"/>
    </xf>
    <xf numFmtId="9" fontId="22" fillId="13" borderId="27" xfId="0" applyNumberFormat="1" applyFont="1" applyFill="1" applyBorder="1" applyAlignment="1">
      <alignment horizontal="center" vertical="center"/>
    </xf>
    <xf numFmtId="1" fontId="22" fillId="13" borderId="40" xfId="0" applyNumberFormat="1" applyFont="1" applyFill="1" applyBorder="1" applyAlignment="1">
      <alignment horizontal="center" vertical="center"/>
    </xf>
    <xf numFmtId="164" fontId="22" fillId="13" borderId="40" xfId="2" applyNumberFormat="1" applyFont="1" applyFill="1" applyBorder="1" applyAlignment="1">
      <alignment horizontal="center" vertical="center"/>
    </xf>
    <xf numFmtId="0" fontId="28" fillId="13" borderId="34" xfId="0" applyFont="1" applyFill="1" applyBorder="1" applyAlignment="1">
      <alignment horizontal="center" vertical="center"/>
    </xf>
    <xf numFmtId="9" fontId="22" fillId="13" borderId="36" xfId="2" applyFont="1" applyFill="1" applyBorder="1" applyAlignment="1">
      <alignment horizontal="center" vertical="center"/>
    </xf>
    <xf numFmtId="0" fontId="18" fillId="18" borderId="0" xfId="0" applyFont="1" applyFill="1" applyAlignment="1">
      <alignment vertical="center"/>
    </xf>
    <xf numFmtId="0" fontId="22" fillId="13" borderId="41" xfId="0" applyFont="1" applyFill="1" applyBorder="1" applyAlignment="1">
      <alignment horizontal="center" vertical="center" wrapText="1"/>
    </xf>
    <xf numFmtId="0" fontId="20" fillId="13" borderId="41" xfId="0" applyFont="1" applyFill="1" applyBorder="1" applyAlignment="1">
      <alignment horizontal="left" vertical="center" wrapText="1"/>
    </xf>
    <xf numFmtId="0" fontId="20" fillId="13" borderId="37" xfId="0" applyFont="1" applyFill="1" applyBorder="1" applyAlignment="1">
      <alignment horizontal="left" vertical="center" wrapText="1"/>
    </xf>
    <xf numFmtId="0" fontId="20" fillId="13" borderId="38" xfId="0" applyFont="1" applyFill="1" applyBorder="1" applyAlignment="1">
      <alignment horizontal="left" vertical="center" wrapText="1"/>
    </xf>
    <xf numFmtId="0" fontId="20" fillId="13" borderId="37" xfId="0" applyFont="1" applyFill="1" applyBorder="1" applyAlignment="1">
      <alignment horizontal="center" vertical="center" wrapText="1"/>
    </xf>
    <xf numFmtId="0" fontId="20" fillId="13" borderId="38" xfId="0" applyFont="1" applyFill="1" applyBorder="1" applyAlignment="1">
      <alignment horizontal="center" vertical="center" wrapText="1"/>
    </xf>
    <xf numFmtId="0" fontId="20" fillId="13" borderId="41" xfId="0" applyFont="1" applyFill="1" applyBorder="1" applyAlignment="1">
      <alignment horizontal="left" vertical="center"/>
    </xf>
    <xf numFmtId="0" fontId="22" fillId="13" borderId="27" xfId="0" applyFont="1" applyFill="1" applyBorder="1" applyAlignment="1">
      <alignment horizontal="center" vertical="center"/>
    </xf>
    <xf numFmtId="0" fontId="12" fillId="13" borderId="27" xfId="0" applyFont="1" applyFill="1" applyBorder="1" applyAlignment="1">
      <alignment horizontal="center" vertical="center"/>
    </xf>
    <xf numFmtId="1" fontId="22" fillId="13" borderId="41" xfId="0" applyNumberFormat="1" applyFont="1" applyFill="1" applyBorder="1" applyAlignment="1">
      <alignment horizontal="center" vertical="center"/>
    </xf>
    <xf numFmtId="164" fontId="22" fillId="13" borderId="41" xfId="2" applyNumberFormat="1" applyFont="1" applyFill="1" applyBorder="1" applyAlignment="1">
      <alignment horizontal="center" vertical="center"/>
    </xf>
    <xf numFmtId="0" fontId="28" fillId="13" borderId="37" xfId="0" applyFont="1" applyFill="1" applyBorder="1" applyAlignment="1">
      <alignment horizontal="center" vertical="center"/>
    </xf>
    <xf numFmtId="9" fontId="22" fillId="13" borderId="38" xfId="2" applyFont="1" applyFill="1" applyBorder="1" applyAlignment="1">
      <alignment horizontal="center" vertical="center"/>
    </xf>
    <xf numFmtId="0" fontId="20" fillId="13" borderId="39" xfId="0" applyFont="1" applyFill="1" applyBorder="1" applyAlignment="1">
      <alignment horizontal="left" vertical="center" wrapText="1"/>
    </xf>
    <xf numFmtId="0" fontId="20" fillId="13" borderId="31" xfId="0" applyFont="1" applyFill="1" applyBorder="1" applyAlignment="1">
      <alignment horizontal="left" vertical="center" wrapText="1"/>
    </xf>
    <xf numFmtId="0" fontId="20" fillId="13" borderId="33" xfId="0" applyFont="1" applyFill="1" applyBorder="1" applyAlignment="1">
      <alignment horizontal="left" vertical="center" wrapText="1"/>
    </xf>
    <xf numFmtId="0" fontId="20" fillId="13" borderId="31" xfId="0" applyFont="1" applyFill="1" applyBorder="1" applyAlignment="1">
      <alignment horizontal="center" vertical="center" wrapText="1"/>
    </xf>
    <xf numFmtId="0" fontId="20" fillId="13" borderId="33" xfId="0" applyFont="1" applyFill="1" applyBorder="1" applyAlignment="1">
      <alignment horizontal="center" vertical="center" wrapText="1"/>
    </xf>
    <xf numFmtId="0" fontId="20" fillId="13" borderId="39" xfId="0" applyFont="1" applyFill="1" applyBorder="1" applyAlignment="1">
      <alignment horizontal="left" vertical="center"/>
    </xf>
    <xf numFmtId="164" fontId="22" fillId="13" borderId="27" xfId="2" applyNumberFormat="1" applyFont="1" applyFill="1" applyBorder="1" applyAlignment="1">
      <alignment horizontal="center" vertical="center"/>
    </xf>
    <xf numFmtId="164" fontId="12" fillId="13" borderId="27" xfId="2" applyNumberFormat="1" applyFont="1" applyFill="1" applyBorder="1" applyAlignment="1">
      <alignment horizontal="center" vertical="center"/>
    </xf>
    <xf numFmtId="9" fontId="22" fillId="13" borderId="27" xfId="2" applyFont="1" applyFill="1" applyBorder="1" applyAlignment="1">
      <alignment horizontal="center" vertical="center"/>
    </xf>
    <xf numFmtId="1" fontId="22" fillId="13" borderId="39" xfId="0" applyNumberFormat="1" applyFont="1" applyFill="1" applyBorder="1" applyAlignment="1">
      <alignment horizontal="center" vertical="center"/>
    </xf>
    <xf numFmtId="164" fontId="22" fillId="13" borderId="39" xfId="2" applyNumberFormat="1" applyFont="1" applyFill="1" applyBorder="1" applyAlignment="1">
      <alignment horizontal="center" vertical="center"/>
    </xf>
    <xf numFmtId="0" fontId="28" fillId="13" borderId="31" xfId="0" applyFont="1" applyFill="1" applyBorder="1" applyAlignment="1">
      <alignment horizontal="center" vertical="center"/>
    </xf>
    <xf numFmtId="9" fontId="22" fillId="13" borderId="33" xfId="2" applyFont="1" applyFill="1" applyBorder="1" applyAlignment="1">
      <alignment horizontal="center" vertical="center"/>
    </xf>
    <xf numFmtId="0" fontId="39" fillId="13" borderId="34" xfId="0" applyFont="1" applyFill="1" applyBorder="1" applyAlignment="1">
      <alignment horizontal="center" vertical="center"/>
    </xf>
    <xf numFmtId="0" fontId="39" fillId="13" borderId="37" xfId="0" applyFont="1" applyFill="1" applyBorder="1" applyAlignment="1">
      <alignment horizontal="center" vertical="center"/>
    </xf>
    <xf numFmtId="0" fontId="39" fillId="13" borderId="31" xfId="0" applyFont="1" applyFill="1" applyBorder="1" applyAlignment="1">
      <alignment horizontal="center" vertical="center"/>
    </xf>
    <xf numFmtId="0" fontId="18" fillId="19" borderId="0" xfId="0" applyFont="1" applyFill="1" applyAlignment="1">
      <alignment vertical="center"/>
    </xf>
    <xf numFmtId="0" fontId="22" fillId="13" borderId="39" xfId="0" applyFont="1" applyFill="1" applyBorder="1" applyAlignment="1">
      <alignment horizontal="center" vertical="center" wrapText="1"/>
    </xf>
    <xf numFmtId="0" fontId="22" fillId="13" borderId="40" xfId="0" applyFont="1" applyFill="1" applyBorder="1" applyAlignment="1">
      <alignment horizontal="left" vertical="center"/>
    </xf>
    <xf numFmtId="0" fontId="27" fillId="13" borderId="34" xfId="0" applyFont="1" applyFill="1" applyBorder="1" applyAlignment="1">
      <alignment horizontal="center" vertical="center"/>
    </xf>
    <xf numFmtId="0" fontId="22" fillId="13" borderId="41" xfId="0" applyFont="1" applyFill="1" applyBorder="1" applyAlignment="1">
      <alignment horizontal="left" vertical="center"/>
    </xf>
    <xf numFmtId="0" fontId="27" fillId="13" borderId="37" xfId="0" applyFont="1" applyFill="1" applyBorder="1" applyAlignment="1">
      <alignment horizontal="center" vertical="center"/>
    </xf>
    <xf numFmtId="0" fontId="22" fillId="13" borderId="39" xfId="0" applyFont="1" applyFill="1" applyBorder="1" applyAlignment="1">
      <alignment horizontal="left" vertical="center"/>
    </xf>
    <xf numFmtId="0" fontId="27" fillId="13" borderId="31" xfId="0" applyFont="1" applyFill="1" applyBorder="1" applyAlignment="1">
      <alignment horizontal="center" vertical="center"/>
    </xf>
    <xf numFmtId="0" fontId="40" fillId="7" borderId="0" xfId="0" applyFont="1" applyFill="1" applyAlignment="1">
      <alignment horizontal="center" vertical="center"/>
    </xf>
    <xf numFmtId="1" fontId="40" fillId="9" borderId="0" xfId="0" applyNumberFormat="1" applyFont="1" applyFill="1" applyAlignment="1">
      <alignment horizontal="center" vertical="center"/>
    </xf>
    <xf numFmtId="0" fontId="31" fillId="13" borderId="34" xfId="0" applyFont="1" applyFill="1" applyBorder="1" applyAlignment="1">
      <alignment horizontal="center" vertical="center"/>
    </xf>
    <xf numFmtId="0" fontId="31" fillId="13" borderId="37" xfId="0" applyFont="1" applyFill="1" applyBorder="1" applyAlignment="1">
      <alignment horizontal="center" vertical="center"/>
    </xf>
    <xf numFmtId="0" fontId="31" fillId="13" borderId="31" xfId="0" applyFont="1" applyFill="1" applyBorder="1" applyAlignment="1">
      <alignment horizontal="center" vertical="center"/>
    </xf>
    <xf numFmtId="0" fontId="37" fillId="19" borderId="0" xfId="0" applyFont="1" applyFill="1" applyAlignment="1">
      <alignment vertical="center"/>
    </xf>
    <xf numFmtId="0" fontId="18" fillId="13" borderId="0" xfId="0" applyFont="1" applyFill="1" applyBorder="1" applyAlignment="1">
      <alignment horizontal="center" vertical="center" textRotation="255"/>
    </xf>
    <xf numFmtId="0" fontId="20" fillId="13" borderId="28" xfId="0" applyFont="1" applyFill="1" applyBorder="1" applyAlignment="1">
      <alignment horizontal="left" vertical="center" wrapText="1"/>
    </xf>
    <xf numFmtId="0" fontId="20" fillId="13" borderId="29" xfId="0" applyFont="1" applyFill="1" applyBorder="1" applyAlignment="1">
      <alignment horizontal="left" vertical="center" wrapText="1"/>
    </xf>
    <xf numFmtId="0" fontId="5" fillId="0" borderId="0" xfId="0" applyFont="1" applyAlignment="1">
      <alignment vertical="center"/>
    </xf>
    <xf numFmtId="0" fontId="8" fillId="16" borderId="19" xfId="0" applyFont="1" applyFill="1" applyBorder="1" applyAlignment="1">
      <alignment horizontal="center"/>
    </xf>
    <xf numFmtId="0" fontId="8" fillId="16" borderId="20" xfId="0" applyFont="1" applyFill="1" applyBorder="1" applyAlignment="1">
      <alignment horizontal="center"/>
    </xf>
    <xf numFmtId="0" fontId="8" fillId="16" borderId="21" xfId="0" applyFont="1" applyFill="1" applyBorder="1" applyAlignment="1">
      <alignment horizontal="center"/>
    </xf>
    <xf numFmtId="0" fontId="8" fillId="0" borderId="0" xfId="0" applyFont="1" applyAlignment="1">
      <alignment horizontal="center" vertical="center" wrapText="1"/>
    </xf>
    <xf numFmtId="0" fontId="8" fillId="0" borderId="22" xfId="0" applyFont="1" applyBorder="1"/>
    <xf numFmtId="0" fontId="41" fillId="0" borderId="0" xfId="0" applyFont="1" applyBorder="1" applyAlignment="1">
      <alignment vertical="center" wrapText="1"/>
    </xf>
    <xf numFmtId="0" fontId="41" fillId="0" borderId="23" xfId="0" applyFont="1" applyBorder="1" applyAlignment="1">
      <alignment vertical="center" wrapText="1"/>
    </xf>
    <xf numFmtId="0" fontId="0" fillId="10" borderId="0" xfId="0" applyFill="1"/>
    <xf numFmtId="0" fontId="8" fillId="0" borderId="0" xfId="0" applyFont="1" applyBorder="1"/>
    <xf numFmtId="0" fontId="8" fillId="0" borderId="23" xfId="0" applyFont="1" applyBorder="1"/>
    <xf numFmtId="0" fontId="8" fillId="0" borderId="20" xfId="0" applyFont="1" applyBorder="1"/>
    <xf numFmtId="0" fontId="8" fillId="0" borderId="21" xfId="0" applyFont="1" applyBorder="1"/>
    <xf numFmtId="0" fontId="8" fillId="0" borderId="45" xfId="0" applyFont="1" applyBorder="1"/>
    <xf numFmtId="0" fontId="8" fillId="0" borderId="46" xfId="0" applyFont="1" applyBorder="1"/>
    <xf numFmtId="0" fontId="8" fillId="0" borderId="47" xfId="0" applyFont="1" applyBorder="1"/>
    <xf numFmtId="0" fontId="8" fillId="0" borderId="20" xfId="0" applyFont="1" applyBorder="1" applyAlignment="1">
      <alignment horizontal="center"/>
    </xf>
    <xf numFmtId="0" fontId="8" fillId="0" borderId="0" xfId="0" applyFont="1" applyBorder="1" applyAlignment="1"/>
    <xf numFmtId="0" fontId="8" fillId="0" borderId="0" xfId="0" applyFont="1" applyBorder="1" applyAlignment="1">
      <alignment horizontal="center"/>
    </xf>
    <xf numFmtId="0" fontId="8" fillId="0" borderId="24" xfId="0" applyFont="1" applyBorder="1"/>
    <xf numFmtId="0" fontId="8" fillId="0" borderId="25" xfId="0" applyFont="1" applyBorder="1"/>
    <xf numFmtId="9" fontId="8" fillId="0" borderId="26" xfId="2" applyFont="1" applyBorder="1"/>
    <xf numFmtId="0" fontId="42" fillId="20" borderId="0" xfId="4" applyFont="1" applyFill="1"/>
    <xf numFmtId="0" fontId="42" fillId="0" borderId="0" xfId="4"/>
    <xf numFmtId="0" fontId="42" fillId="21" borderId="0" xfId="4" applyFont="1" applyFill="1"/>
    <xf numFmtId="0" fontId="43" fillId="0" borderId="0" xfId="4" applyFont="1" applyAlignment="1">
      <alignment wrapText="1"/>
    </xf>
    <xf numFmtId="0" fontId="44" fillId="0" borderId="48" xfId="4" applyFont="1" applyBorder="1"/>
    <xf numFmtId="1" fontId="45" fillId="3" borderId="49" xfId="4" applyNumberFormat="1" applyFont="1" applyFill="1" applyBorder="1"/>
    <xf numFmtId="0" fontId="8" fillId="11" borderId="49" xfId="4" applyFont="1" applyFill="1" applyBorder="1"/>
    <xf numFmtId="1" fontId="46" fillId="3" borderId="49" xfId="4" applyNumberFormat="1" applyFont="1" applyFill="1" applyBorder="1"/>
    <xf numFmtId="0" fontId="8" fillId="22" borderId="50" xfId="4" applyFont="1" applyFill="1" applyBorder="1"/>
    <xf numFmtId="0" fontId="8" fillId="22" borderId="51" xfId="4" applyFont="1" applyFill="1" applyBorder="1"/>
    <xf numFmtId="0" fontId="45" fillId="21" borderId="49" xfId="4" applyFont="1" applyFill="1" applyBorder="1"/>
    <xf numFmtId="0" fontId="44" fillId="0" borderId="52" xfId="4" applyFont="1" applyBorder="1"/>
    <xf numFmtId="1" fontId="45" fillId="3" borderId="53" xfId="4" applyNumberFormat="1" applyFont="1" applyFill="1" applyBorder="1"/>
    <xf numFmtId="0" fontId="8" fillId="11" borderId="53" xfId="4" applyFont="1" applyFill="1" applyBorder="1"/>
    <xf numFmtId="1" fontId="46" fillId="3" borderId="53" xfId="4" applyNumberFormat="1" applyFont="1" applyFill="1" applyBorder="1"/>
    <xf numFmtId="0" fontId="8" fillId="22" borderId="22" xfId="4" applyFont="1" applyFill="1" applyBorder="1"/>
    <xf numFmtId="0" fontId="8" fillId="22" borderId="23" xfId="4" applyFont="1" applyFill="1" applyBorder="1"/>
    <xf numFmtId="0" fontId="45" fillId="21" borderId="53" xfId="4" applyFont="1" applyFill="1" applyBorder="1"/>
    <xf numFmtId="1" fontId="46" fillId="3" borderId="53" xfId="4" applyNumberFormat="1" applyFont="1" applyFill="1" applyBorder="1" applyAlignment="1">
      <alignment horizontal="right"/>
    </xf>
    <xf numFmtId="1" fontId="46" fillId="3" borderId="54" xfId="4" applyNumberFormat="1" applyFont="1" applyFill="1" applyBorder="1"/>
    <xf numFmtId="3" fontId="45" fillId="3" borderId="53" xfId="4" applyNumberFormat="1" applyFont="1" applyFill="1" applyBorder="1"/>
    <xf numFmtId="3" fontId="46" fillId="3" borderId="53" xfId="4" applyNumberFormat="1" applyFont="1" applyFill="1" applyBorder="1"/>
    <xf numFmtId="0" fontId="8" fillId="22" borderId="19" xfId="4" applyFont="1" applyFill="1" applyBorder="1"/>
    <xf numFmtId="0" fontId="8" fillId="22" borderId="21" xfId="4" applyFont="1" applyFill="1" applyBorder="1"/>
    <xf numFmtId="3" fontId="46" fillId="3" borderId="54" xfId="4" applyNumberFormat="1" applyFont="1" applyFill="1" applyBorder="1"/>
    <xf numFmtId="0" fontId="8" fillId="22" borderId="24" xfId="4" applyFont="1" applyFill="1" applyBorder="1"/>
    <xf numFmtId="0" fontId="8" fillId="22" borderId="26" xfId="4" applyFont="1" applyFill="1" applyBorder="1"/>
    <xf numFmtId="0" fontId="42" fillId="18" borderId="0" xfId="4" applyFont="1" applyFill="1"/>
    <xf numFmtId="0" fontId="44" fillId="0" borderId="55" xfId="4" applyFont="1" applyBorder="1"/>
    <xf numFmtId="1" fontId="45" fillId="3" borderId="56" xfId="4" applyNumberFormat="1" applyFont="1" applyFill="1" applyBorder="1"/>
    <xf numFmtId="1" fontId="46" fillId="3" borderId="56" xfId="4" applyNumberFormat="1" applyFont="1" applyFill="1" applyBorder="1"/>
    <xf numFmtId="0" fontId="8" fillId="11" borderId="56" xfId="4" applyFont="1" applyFill="1" applyBorder="1"/>
    <xf numFmtId="0" fontId="8" fillId="22" borderId="57" xfId="4" applyFont="1" applyFill="1" applyBorder="1"/>
    <xf numFmtId="0" fontId="8" fillId="22" borderId="58" xfId="4" applyFont="1" applyFill="1" applyBorder="1"/>
    <xf numFmtId="0" fontId="46" fillId="20" borderId="56" xfId="4" applyFont="1" applyFill="1" applyBorder="1" applyAlignment="1">
      <alignment horizontal="center"/>
    </xf>
    <xf numFmtId="0" fontId="8" fillId="22" borderId="56" xfId="4" applyFont="1" applyFill="1" applyBorder="1"/>
    <xf numFmtId="0" fontId="8" fillId="0" borderId="56" xfId="4" applyFont="1" applyBorder="1"/>
    <xf numFmtId="0" fontId="8" fillId="0" borderId="59" xfId="4" applyFont="1" applyBorder="1"/>
    <xf numFmtId="0" fontId="47" fillId="21" borderId="60" xfId="4" applyFont="1" applyFill="1" applyBorder="1" applyAlignment="1">
      <alignment horizontal="center" vertical="center"/>
    </xf>
    <xf numFmtId="0" fontId="44" fillId="21" borderId="61" xfId="4" applyFont="1" applyFill="1" applyBorder="1"/>
    <xf numFmtId="0" fontId="45" fillId="3" borderId="60" xfId="4" applyFont="1" applyFill="1" applyBorder="1"/>
    <xf numFmtId="0" fontId="8" fillId="21" borderId="60" xfId="4" applyFont="1" applyFill="1" applyBorder="1"/>
    <xf numFmtId="0" fontId="45" fillId="21" borderId="60" xfId="4" applyFont="1" applyFill="1" applyBorder="1"/>
    <xf numFmtId="0" fontId="46" fillId="21" borderId="60" xfId="4" applyFont="1" applyFill="1" applyBorder="1"/>
    <xf numFmtId="0" fontId="8" fillId="0" borderId="60" xfId="4" applyFont="1" applyBorder="1"/>
    <xf numFmtId="3" fontId="46" fillId="21" borderId="60" xfId="4" applyNumberFormat="1" applyFont="1" applyFill="1" applyBorder="1" applyAlignment="1">
      <alignment horizontal="center" vertical="center"/>
    </xf>
    <xf numFmtId="0" fontId="48" fillId="21" borderId="60" xfId="4" applyFont="1" applyFill="1" applyBorder="1" applyAlignment="1">
      <alignment horizontal="center" vertical="center" wrapText="1"/>
    </xf>
    <xf numFmtId="0" fontId="44" fillId="0" borderId="0" xfId="4" applyFont="1" applyAlignment="1">
      <alignment horizontal="center" vertical="center"/>
    </xf>
    <xf numFmtId="0" fontId="45" fillId="23" borderId="2" xfId="4" applyFont="1" applyFill="1" applyBorder="1"/>
    <xf numFmtId="0" fontId="8" fillId="12" borderId="3" xfId="4" applyFont="1" applyFill="1" applyBorder="1"/>
    <xf numFmtId="0" fontId="44" fillId="15" borderId="3" xfId="4" applyFont="1" applyFill="1" applyBorder="1"/>
    <xf numFmtId="0" fontId="8" fillId="0" borderId="4" xfId="4" applyFont="1" applyBorder="1"/>
    <xf numFmtId="0" fontId="8" fillId="0" borderId="0" xfId="4" applyFont="1"/>
    <xf numFmtId="0" fontId="44" fillId="23" borderId="2" xfId="4" applyFont="1" applyFill="1" applyBorder="1" applyAlignment="1">
      <alignment horizontal="center"/>
    </xf>
    <xf numFmtId="0" fontId="44" fillId="23" borderId="3" xfId="4" applyFont="1" applyFill="1" applyBorder="1" applyAlignment="1">
      <alignment horizontal="center"/>
    </xf>
    <xf numFmtId="0" fontId="44" fillId="23" borderId="4" xfId="4" applyFont="1" applyFill="1" applyBorder="1" applyAlignment="1">
      <alignment horizontal="center"/>
    </xf>
    <xf numFmtId="0" fontId="44" fillId="19" borderId="1" xfId="4" applyFont="1" applyFill="1" applyBorder="1"/>
    <xf numFmtId="0" fontId="8" fillId="0" borderId="0" xfId="4" applyFont="1" applyAlignment="1">
      <alignment wrapText="1"/>
    </xf>
    <xf numFmtId="0" fontId="44" fillId="0" borderId="1" xfId="4" applyFont="1" applyBorder="1"/>
    <xf numFmtId="0" fontId="42" fillId="0" borderId="0" xfId="4" applyAlignment="1">
      <alignment horizontal="center"/>
    </xf>
    <xf numFmtId="0" fontId="22" fillId="0" borderId="0" xfId="4" applyFont="1" applyAlignment="1">
      <alignment horizontal="center" wrapText="1"/>
    </xf>
    <xf numFmtId="0" fontId="49" fillId="7" borderId="1" xfId="4" applyFont="1" applyFill="1" applyBorder="1"/>
    <xf numFmtId="9" fontId="49" fillId="0" borderId="1" xfId="5" applyFont="1" applyBorder="1" applyAlignment="1">
      <alignment horizontal="center" vertical="center"/>
    </xf>
  </cellXfs>
  <cellStyles count="6">
    <cellStyle name="Incorrecto" xfId="3" builtinId="27"/>
    <cellStyle name="Millares" xfId="1" builtinId="3"/>
    <cellStyle name="Normal" xfId="0" builtinId="0"/>
    <cellStyle name="Normal 2" xfId="4"/>
    <cellStyle name="Porcentaje" xfId="2"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666750</xdr:colOff>
      <xdr:row>4</xdr:row>
      <xdr:rowOff>111622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962025" cy="959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676275</xdr:colOff>
      <xdr:row>4</xdr:row>
      <xdr:rowOff>187822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962025" cy="9593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142716</xdr:rowOff>
    </xdr:from>
    <xdr:to>
      <xdr:col>1</xdr:col>
      <xdr:colOff>400050</xdr:colOff>
      <xdr:row>5</xdr:row>
      <xdr:rowOff>6847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42716"/>
          <a:ext cx="904875" cy="9023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609600</xdr:colOff>
      <xdr:row>5</xdr:row>
      <xdr:rowOff>35422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14300"/>
          <a:ext cx="962025" cy="9593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123825</xdr:rowOff>
    </xdr:from>
    <xdr:to>
      <xdr:col>1</xdr:col>
      <xdr:colOff>752475</xdr:colOff>
      <xdr:row>5</xdr:row>
      <xdr:rowOff>35422</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23825"/>
          <a:ext cx="962025" cy="9593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161925</xdr:rowOff>
    </xdr:from>
    <xdr:to>
      <xdr:col>1</xdr:col>
      <xdr:colOff>704850</xdr:colOff>
      <xdr:row>5</xdr:row>
      <xdr:rowOff>83047</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61925"/>
          <a:ext cx="962025" cy="9593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495300</xdr:colOff>
      <xdr:row>1</xdr:row>
      <xdr:rowOff>29765</xdr:rowOff>
    </xdr:from>
    <xdr:to>
      <xdr:col>2</xdr:col>
      <xdr:colOff>1235869</xdr:colOff>
      <xdr:row>4</xdr:row>
      <xdr:rowOff>3975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525" y="29765"/>
          <a:ext cx="740569" cy="6981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2%200%202%203/Indicadores%202023/T2%202023/GENERAL%20SEGUNDA%20iNSTANCIA%202021-2022%20T1_T4%20para%20indicaores,FEBRERO2023-ANUAL22%20Y%20ene-juni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ublic/Documents/2022/INDICADORES_TSJ/T%204/Sistema%20escritorio/GENERAL%20SEGUNDA%20iNSTANCIA%202021-2022%20T1,%20T2_%20T3%20y%20T4%20_para%20indicaores%2018%20en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ublic/Documents/2%200%202%203/Estad&#237;sticas%20Segunda%20Instancia/Indicadores%20Trimestre%201%202023%20Segunda%20Instancia/Segunda_Instancia_2021-2023_T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2021 SALAS   "/>
      <sheetName val="MARZO 2021 SALAS   "/>
      <sheetName val="ABRIL 2021 SALAS   "/>
      <sheetName val="MAYO 2021 SALAS   "/>
      <sheetName val="JUNIO 2021 SALAS   "/>
      <sheetName val="JULIO 2021 SALAS "/>
      <sheetName val="AGOSTO 2021 SALAS  "/>
      <sheetName val="SEPTIEMBRE SALAS"/>
      <sheetName val="OCTUBRE SALAS"/>
      <sheetName val="NOVIEMBRE SALAS"/>
      <sheetName val="DICIEMBRE SALAS"/>
      <sheetName val="ABRIL2021-MARZO2022 "/>
      <sheetName val="ENERO-DICIEMBRE ANUAL2021"/>
      <sheetName val="2 0 2 2  -----&gt; "/>
      <sheetName val="ENERO2022 SALAS"/>
      <sheetName val="FEBRERO2022 SALAS   "/>
      <sheetName val="MARZO2022 SALAS"/>
      <sheetName val="T1__enero-marzo 2022 INIDIC"/>
      <sheetName val="ABRIL_SALAS2022"/>
      <sheetName val="MAYO_SALAS2022"/>
      <sheetName val="JUNIO_SALAS2022"/>
      <sheetName val="T2__abril-junio 2022 INIDIC"/>
      <sheetName val="JULIO_SALAS2022"/>
      <sheetName val="AGOSTO_SALAS2022"/>
      <sheetName val="SEPTIEMBRE_SALAS2022"/>
      <sheetName val="JULIO-SEPTIEMBRE_SALAS2022"/>
      <sheetName val="OCTUBRE_SALAS2022"/>
      <sheetName val="NOVIEMBRE_SALAS2022 "/>
      <sheetName val="DICIEMBRE_SALAS2022"/>
      <sheetName val="OCTUBRE-DICIEMBRE_SALAS2022"/>
      <sheetName val="A  N  U  A  L    S  A  L  A  S "/>
      <sheetName val="ENERO_SALAS2023"/>
      <sheetName val="FEBRERO_SALAS2023"/>
      <sheetName val="MARZO_SALAS2023"/>
      <sheetName val="ABRIL2022-FEBRERO2023"/>
      <sheetName val="ABRIL2022-MARZO2023"/>
      <sheetName val="ENERO-MARZO_SALAS2023"/>
      <sheetName val="ABRIL_SALAS2023"/>
      <sheetName val="MAYO_SALAS2023"/>
      <sheetName val="JUNIO_SALAS2023"/>
      <sheetName val="ABRIL-JUNIO_SALAS2023"/>
      <sheetName val="FEBRERO-SEPTIEMBRE ANUAL"/>
      <sheetName val="ENERO-JUNIO"/>
      <sheetName val="ENERO-MARZO"/>
      <sheetName val="ABRIL-JUNIO"/>
      <sheetName val="ENERO-JUNIO (TRIMESTR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289">
          <cell r="T289">
            <v>640</v>
          </cell>
        </row>
        <row r="294">
          <cell r="N294">
            <v>1</v>
          </cell>
          <cell r="O294">
            <v>1</v>
          </cell>
          <cell r="P294">
            <v>1</v>
          </cell>
          <cell r="S294">
            <v>0</v>
          </cell>
        </row>
        <row r="295">
          <cell r="N295">
            <v>9</v>
          </cell>
          <cell r="O295">
            <v>10</v>
          </cell>
          <cell r="P295">
            <v>0</v>
          </cell>
        </row>
      </sheetData>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BRERO 2021 SALAS   "/>
      <sheetName val="MARZO 2021 SALAS   "/>
      <sheetName val="ABRIL 2021 SALAS   "/>
      <sheetName val="MAYO 2021 SALAS   "/>
      <sheetName val="JUNIO 2021 SALAS   "/>
      <sheetName val="JULIO 2021 SALAS "/>
      <sheetName val="AGOSTO 2021 SALAS  "/>
      <sheetName val="SEPTIEMBRE SALAS"/>
      <sheetName val="OCTUBRE SALAS"/>
      <sheetName val="NOVIEMBRE SALAS"/>
      <sheetName val="DICIEMBRE SALAS"/>
      <sheetName val="ABRIL2021-MARZO2022 "/>
      <sheetName val="ENERO-DICIEMBRE ANUAL2021"/>
      <sheetName val="2 0 2 2  -----&gt; "/>
      <sheetName val="ENERO2022 SALAS"/>
      <sheetName val="FEBRERO2022 SALAS   "/>
      <sheetName val="MARZO2022 SALAS"/>
      <sheetName val="T1__enero-marzo 2022 INIDIC"/>
      <sheetName val="ABRIL_SALAS2022"/>
      <sheetName val="MAYO_SALAS2022"/>
      <sheetName val="JUNIO_SALAS2022"/>
      <sheetName val="T2__abril-junio 2022 INIDIC"/>
      <sheetName val="JULIO_SALAS2022"/>
      <sheetName val="AGOSTO_SALAS2022"/>
      <sheetName val="SEPTIEMBRE_SALAS2022"/>
      <sheetName val="T3__jul-dept 2022 INIDIC"/>
      <sheetName val="T4__oct-dic 2022 INIDIC"/>
      <sheetName val="Hoja2"/>
      <sheetName val="FEBRERO-SEPTIEMBRE ANUAL"/>
      <sheetName val="ENERO-JUNIO"/>
      <sheetName val="ENERO-MARZO"/>
      <sheetName val="ABRIL-JUNIO"/>
      <sheetName val="ENERO-JUNIO (TRIMESTR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5">
          <cell r="T5">
            <v>586</v>
          </cell>
        </row>
        <row r="7">
          <cell r="T7">
            <v>0</v>
          </cell>
        </row>
        <row r="11">
          <cell r="T11">
            <v>31</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4__oct-dic 2022 INIDIC"/>
      <sheetName val="FEBRERO 2021 SALAS   "/>
      <sheetName val="MARZO 2021 SALAS   "/>
      <sheetName val="ABRIL 2021 SALAS   "/>
      <sheetName val="MAYO 2021 SALAS   "/>
      <sheetName val="JUNIO 2021 SALAS   "/>
      <sheetName val="JULIO 2021 SALAS "/>
      <sheetName val="AGOSTO 2021 SALAS  "/>
      <sheetName val="SEPTIEMBRE SALAS"/>
      <sheetName val="OCTUBRE SALAS"/>
      <sheetName val="NOVIEMBRE SALAS"/>
      <sheetName val="DICIEMBRE SALAS"/>
      <sheetName val="ABRIL2021-MARZO2022 "/>
      <sheetName val="ENERO-DICIEMBRE ANUAL2021"/>
      <sheetName val="2 0 2 2  -----&gt; "/>
      <sheetName val="ENERO2022 SALAS"/>
      <sheetName val="FEBRERO2022 SALAS   "/>
      <sheetName val="MARZO2022 SALAS"/>
      <sheetName val="T1__enero-marzo 2022 INIDIC"/>
      <sheetName val="ABRIL_SALAS2022"/>
      <sheetName val="MAYO_SALAS2022"/>
      <sheetName val="JUNIO_SALAS2022"/>
      <sheetName val="T2__abril-junio 2022 INIDIC"/>
      <sheetName val="JULIO_SALAS2022"/>
      <sheetName val="AGOSTO_SALAS2022"/>
      <sheetName val="SEPTIEMBRE_SALAS2022"/>
      <sheetName val="JULIO-SEPTIEMBRE_SALAS2022"/>
      <sheetName val="OCTUBRE_SALAS2022"/>
      <sheetName val="NOVIEMBRE_SALAS2022 "/>
      <sheetName val="DICIEMBRE_SALAS2022"/>
      <sheetName val="OCTUBRE-DICIEMBRE_SALAS2022"/>
      <sheetName val="A  N  U  A  L    S  A  L  A  S "/>
      <sheetName val="ENERO_SALAS2023"/>
      <sheetName val="FEBRERO_SALAS2023"/>
      <sheetName val="MARZO_SALAS2023"/>
      <sheetName val="ENERO-MARZO2023T1"/>
      <sheetName val="T1-2023"/>
      <sheetName val="ABRIL2022-FEBRERO2023"/>
      <sheetName val="ABRIL2022-MARZO2023"/>
      <sheetName val="Hoja2"/>
      <sheetName val="Hoja1"/>
      <sheetName val="FEBRERO-SEPTIEMBRE ANUAL"/>
      <sheetName val="ENERO-JUNIO"/>
      <sheetName val="ENERO-MARZO"/>
      <sheetName val="ABRIL-JUNIO"/>
      <sheetName val="ENERO-JUNIO (TRIMESTR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5">
          <cell r="Q5">
            <v>4</v>
          </cell>
        </row>
        <row r="15">
          <cell r="T15">
            <v>7</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tabSelected="1" workbookViewId="0">
      <selection activeCell="C43" sqref="C43"/>
    </sheetView>
  </sheetViews>
  <sheetFormatPr baseColWidth="10" defaultRowHeight="15" x14ac:dyDescent="0.25"/>
  <cols>
    <col min="1" max="1" width="5" customWidth="1"/>
    <col min="2" max="2" width="14.42578125" bestFit="1" customWidth="1"/>
  </cols>
  <sheetData>
    <row r="2" spans="2:8" ht="21" x14ac:dyDescent="0.35">
      <c r="B2" s="90" t="s">
        <v>117</v>
      </c>
      <c r="C2" s="90"/>
      <c r="D2" s="90"/>
      <c r="E2" s="90"/>
      <c r="F2" s="90"/>
      <c r="G2" s="90"/>
      <c r="H2" s="90"/>
    </row>
    <row r="3" spans="2:8" ht="15.75" x14ac:dyDescent="0.25">
      <c r="B3" s="91" t="s">
        <v>118</v>
      </c>
      <c r="C3" s="91"/>
      <c r="D3" s="91"/>
      <c r="E3" s="91"/>
      <c r="F3" s="91"/>
      <c r="G3" s="91"/>
      <c r="H3" s="91"/>
    </row>
    <row r="4" spans="2:8" x14ac:dyDescent="0.25">
      <c r="B4" s="92"/>
      <c r="C4" s="92"/>
      <c r="D4" s="92"/>
      <c r="E4" s="92"/>
      <c r="F4" s="92"/>
      <c r="G4" s="92"/>
      <c r="H4" s="92"/>
    </row>
    <row r="5" spans="2:8" x14ac:dyDescent="0.25">
      <c r="B5" s="93" t="s">
        <v>0</v>
      </c>
      <c r="C5" s="93"/>
      <c r="D5" s="93"/>
      <c r="E5" s="93"/>
      <c r="F5" s="93"/>
      <c r="G5" s="93"/>
    </row>
    <row r="6" spans="2:8" x14ac:dyDescent="0.25">
      <c r="B6" s="86" t="s">
        <v>1</v>
      </c>
      <c r="C6" s="86"/>
      <c r="D6" s="86"/>
      <c r="E6" s="86"/>
      <c r="F6" s="86"/>
      <c r="G6" s="86"/>
    </row>
    <row r="7" spans="2:8" ht="15.75" thickBot="1" x14ac:dyDescent="0.3">
      <c r="B7" s="1"/>
      <c r="C7" s="1"/>
      <c r="D7" s="1"/>
      <c r="E7" s="1"/>
      <c r="F7" s="1"/>
      <c r="G7" s="1"/>
    </row>
    <row r="8" spans="2:8" ht="15.75" thickBot="1" x14ac:dyDescent="0.3">
      <c r="B8" s="2" t="s">
        <v>2</v>
      </c>
      <c r="C8" s="87" t="s">
        <v>45</v>
      </c>
      <c r="D8" s="88"/>
      <c r="E8" s="88"/>
      <c r="F8" s="88"/>
      <c r="G8" s="89"/>
    </row>
    <row r="9" spans="2:8" ht="15.75" thickBot="1" x14ac:dyDescent="0.3">
      <c r="B9" s="3" t="s">
        <v>3</v>
      </c>
      <c r="C9" s="4" t="s">
        <v>4</v>
      </c>
      <c r="D9" s="5" t="s">
        <v>5</v>
      </c>
      <c r="E9" s="75" t="s">
        <v>46</v>
      </c>
      <c r="F9" s="76"/>
      <c r="G9" s="77"/>
    </row>
    <row r="10" spans="2:8" ht="25.5" customHeight="1" thickBot="1" x14ac:dyDescent="0.3">
      <c r="B10" s="3" t="s">
        <v>6</v>
      </c>
      <c r="C10" s="75" t="s">
        <v>47</v>
      </c>
      <c r="D10" s="76"/>
      <c r="E10" s="76"/>
      <c r="F10" s="76"/>
      <c r="G10" s="77"/>
    </row>
    <row r="11" spans="2:8" ht="15.75" thickBot="1" x14ac:dyDescent="0.3">
      <c r="B11" s="3" t="s">
        <v>7</v>
      </c>
      <c r="C11" s="6" t="s">
        <v>8</v>
      </c>
      <c r="D11" s="5" t="s">
        <v>9</v>
      </c>
      <c r="E11" s="7" t="s">
        <v>10</v>
      </c>
      <c r="F11" s="5" t="s">
        <v>11</v>
      </c>
      <c r="G11" s="7" t="s">
        <v>12</v>
      </c>
    </row>
    <row r="12" spans="2:8" ht="15.75" thickBot="1" x14ac:dyDescent="0.3">
      <c r="B12" s="3" t="s">
        <v>13</v>
      </c>
      <c r="C12" s="75" t="s">
        <v>99</v>
      </c>
      <c r="D12" s="76"/>
      <c r="E12" s="76"/>
      <c r="F12" s="76"/>
      <c r="G12" s="77"/>
    </row>
    <row r="13" spans="2:8" ht="15.75" thickBot="1" x14ac:dyDescent="0.3">
      <c r="B13" s="94" t="s">
        <v>14</v>
      </c>
      <c r="C13" s="8" t="s">
        <v>15</v>
      </c>
      <c r="D13" s="8" t="s">
        <v>16</v>
      </c>
      <c r="E13" s="8" t="s">
        <v>17</v>
      </c>
      <c r="F13" s="8" t="s">
        <v>18</v>
      </c>
      <c r="G13" s="8" t="s">
        <v>19</v>
      </c>
    </row>
    <row r="14" spans="2:8" ht="15.75" thickBot="1" x14ac:dyDescent="0.3">
      <c r="B14" s="95"/>
      <c r="C14" s="7">
        <v>20</v>
      </c>
      <c r="D14" s="7">
        <v>40</v>
      </c>
      <c r="E14" s="7">
        <v>60</v>
      </c>
      <c r="F14" s="7">
        <v>100</v>
      </c>
      <c r="G14" s="7">
        <v>100</v>
      </c>
    </row>
    <row r="15" spans="2:8" ht="15.75" thickBot="1" x14ac:dyDescent="0.3">
      <c r="B15" s="3" t="s">
        <v>111</v>
      </c>
      <c r="C15" s="6">
        <v>20</v>
      </c>
      <c r="D15" s="7">
        <v>40</v>
      </c>
      <c r="E15" s="7">
        <v>60</v>
      </c>
      <c r="F15" s="7">
        <v>100</v>
      </c>
      <c r="G15" s="7">
        <v>100</v>
      </c>
    </row>
    <row r="16" spans="2:8" ht="15.75" thickBot="1" x14ac:dyDescent="0.3">
      <c r="B16" s="3" t="s">
        <v>105</v>
      </c>
      <c r="C16" s="6">
        <v>20</v>
      </c>
      <c r="D16" s="7">
        <v>40</v>
      </c>
      <c r="E16" s="7">
        <v>60</v>
      </c>
      <c r="F16" s="7">
        <v>100</v>
      </c>
      <c r="G16" s="7">
        <v>100</v>
      </c>
    </row>
    <row r="17" spans="2:7" ht="15.75" thickBot="1" x14ac:dyDescent="0.3">
      <c r="B17" s="3" t="s">
        <v>104</v>
      </c>
      <c r="C17" s="6">
        <v>20</v>
      </c>
      <c r="D17" s="7">
        <v>40</v>
      </c>
      <c r="E17" s="7">
        <v>60</v>
      </c>
      <c r="F17" s="7">
        <v>100</v>
      </c>
      <c r="G17" s="7">
        <v>100</v>
      </c>
    </row>
    <row r="18" spans="2:7" ht="15.75" thickBot="1" x14ac:dyDescent="0.3">
      <c r="B18" s="3" t="s">
        <v>20</v>
      </c>
      <c r="C18" s="6">
        <v>20</v>
      </c>
      <c r="D18" s="7">
        <v>40</v>
      </c>
      <c r="E18" s="7">
        <v>60</v>
      </c>
      <c r="F18" s="7">
        <v>100</v>
      </c>
      <c r="G18" s="7">
        <v>100</v>
      </c>
    </row>
    <row r="19" spans="2:7" ht="15.75" thickBot="1" x14ac:dyDescent="0.3">
      <c r="B19" s="3" t="s">
        <v>21</v>
      </c>
      <c r="C19" s="6">
        <v>20</v>
      </c>
      <c r="D19" s="7">
        <v>40</v>
      </c>
      <c r="E19" s="7">
        <v>60</v>
      </c>
      <c r="F19" s="7">
        <v>100</v>
      </c>
      <c r="G19" s="7">
        <v>100</v>
      </c>
    </row>
    <row r="20" spans="2:7" ht="26.25" thickBot="1" x14ac:dyDescent="0.3">
      <c r="B20" s="9" t="s">
        <v>22</v>
      </c>
      <c r="C20" s="6" t="s">
        <v>23</v>
      </c>
      <c r="D20" s="10" t="s">
        <v>24</v>
      </c>
      <c r="E20" s="6" t="s">
        <v>25</v>
      </c>
      <c r="F20" s="10" t="s">
        <v>26</v>
      </c>
      <c r="G20" s="6" t="s">
        <v>27</v>
      </c>
    </row>
    <row r="21" spans="2:7" ht="15.75" thickBot="1" x14ac:dyDescent="0.3">
      <c r="B21" s="9" t="s">
        <v>28</v>
      </c>
      <c r="C21" s="83" t="s">
        <v>29</v>
      </c>
      <c r="D21" s="84"/>
      <c r="E21" s="84"/>
      <c r="F21" s="84"/>
      <c r="G21" s="85"/>
    </row>
    <row r="22" spans="2:7" ht="26.25" thickBot="1" x14ac:dyDescent="0.3">
      <c r="B22" s="9" t="s">
        <v>30</v>
      </c>
      <c r="C22" s="75" t="s">
        <v>48</v>
      </c>
      <c r="D22" s="76"/>
      <c r="E22" s="76"/>
      <c r="F22" s="76"/>
      <c r="G22" s="77"/>
    </row>
    <row r="23" spans="2:7" ht="26.25" thickBot="1" x14ac:dyDescent="0.3">
      <c r="B23" s="9" t="s">
        <v>31</v>
      </c>
      <c r="C23" s="11" t="s">
        <v>49</v>
      </c>
      <c r="D23" s="10" t="s">
        <v>24</v>
      </c>
      <c r="E23" s="6" t="s">
        <v>50</v>
      </c>
      <c r="F23" s="10" t="s">
        <v>32</v>
      </c>
      <c r="G23" s="6" t="s">
        <v>51</v>
      </c>
    </row>
    <row r="24" spans="2:7" ht="26.25" thickBot="1" x14ac:dyDescent="0.3">
      <c r="B24" s="9" t="s">
        <v>33</v>
      </c>
      <c r="C24" s="11" t="s">
        <v>52</v>
      </c>
      <c r="D24" s="10" t="s">
        <v>24</v>
      </c>
      <c r="E24" s="6" t="s">
        <v>50</v>
      </c>
      <c r="F24" s="10" t="s">
        <v>32</v>
      </c>
      <c r="G24" s="6" t="s">
        <v>51</v>
      </c>
    </row>
    <row r="25" spans="2:7" ht="15.75" thickBot="1" x14ac:dyDescent="0.3">
      <c r="B25" s="78" t="s">
        <v>34</v>
      </c>
      <c r="C25" s="79"/>
      <c r="D25" s="79"/>
      <c r="E25" s="79"/>
      <c r="F25" s="79"/>
      <c r="G25" s="80"/>
    </row>
    <row r="26" spans="2:7" ht="15.75" thickBot="1" x14ac:dyDescent="0.3">
      <c r="B26" s="9" t="s">
        <v>35</v>
      </c>
      <c r="C26" s="7">
        <f>+-10%</f>
        <v>-0.1</v>
      </c>
      <c r="D26" s="10" t="s">
        <v>36</v>
      </c>
      <c r="E26" s="7">
        <f>+-20%</f>
        <v>-0.2</v>
      </c>
      <c r="F26" s="10" t="s">
        <v>37</v>
      </c>
      <c r="G26" s="7" t="s">
        <v>38</v>
      </c>
    </row>
    <row r="27" spans="2:7" ht="15.75" thickBot="1" x14ac:dyDescent="0.3">
      <c r="B27" s="78" t="s">
        <v>39</v>
      </c>
      <c r="C27" s="79"/>
      <c r="D27" s="79"/>
      <c r="E27" s="79"/>
      <c r="F27" s="79"/>
      <c r="G27" s="80"/>
    </row>
    <row r="28" spans="2:7" ht="15.75" thickBot="1" x14ac:dyDescent="0.3">
      <c r="B28" s="9" t="s">
        <v>40</v>
      </c>
      <c r="C28" s="75" t="s">
        <v>53</v>
      </c>
      <c r="D28" s="76"/>
      <c r="E28" s="76"/>
      <c r="F28" s="76"/>
      <c r="G28" s="77"/>
    </row>
    <row r="29" spans="2:7" ht="26.25" thickBot="1" x14ac:dyDescent="0.3">
      <c r="B29" s="9" t="s">
        <v>41</v>
      </c>
      <c r="C29" s="12">
        <v>44804</v>
      </c>
      <c r="D29" s="10" t="s">
        <v>42</v>
      </c>
      <c r="E29" s="75" t="s">
        <v>54</v>
      </c>
      <c r="F29" s="76"/>
      <c r="G29" s="77"/>
    </row>
    <row r="30" spans="2:7" ht="26.25" thickBot="1" x14ac:dyDescent="0.3">
      <c r="B30" s="9" t="s">
        <v>43</v>
      </c>
      <c r="C30" s="12">
        <v>45117</v>
      </c>
      <c r="D30" s="10" t="s">
        <v>42</v>
      </c>
      <c r="E30" s="75" t="s">
        <v>54</v>
      </c>
      <c r="F30" s="76"/>
      <c r="G30" s="77"/>
    </row>
    <row r="31" spans="2:7" ht="15.75" thickBot="1" x14ac:dyDescent="0.3">
      <c r="B31" s="78" t="s">
        <v>116</v>
      </c>
      <c r="C31" s="79"/>
      <c r="D31" s="79"/>
      <c r="E31" s="79"/>
      <c r="F31" s="79"/>
      <c r="G31" s="80"/>
    </row>
    <row r="32" spans="2:7" ht="15.75" thickBot="1" x14ac:dyDescent="0.3">
      <c r="B32" s="81" t="s">
        <v>44</v>
      </c>
      <c r="C32" s="8" t="s">
        <v>15</v>
      </c>
      <c r="D32" s="8" t="s">
        <v>16</v>
      </c>
      <c r="E32" s="8" t="s">
        <v>17</v>
      </c>
      <c r="F32" s="8" t="s">
        <v>18</v>
      </c>
      <c r="G32" s="8" t="s">
        <v>19</v>
      </c>
    </row>
    <row r="33" spans="2:7" ht="15.75" thickBot="1" x14ac:dyDescent="0.3">
      <c r="B33" s="82"/>
      <c r="C33" s="4">
        <v>20</v>
      </c>
      <c r="D33" s="13">
        <v>40</v>
      </c>
      <c r="E33" s="13"/>
      <c r="F33" s="13"/>
      <c r="G33" s="14"/>
    </row>
  </sheetData>
  <mergeCells count="19">
    <mergeCell ref="B2:H2"/>
    <mergeCell ref="B3:H3"/>
    <mergeCell ref="B4:H4"/>
    <mergeCell ref="B5:G5"/>
    <mergeCell ref="B13:B14"/>
    <mergeCell ref="C22:G22"/>
    <mergeCell ref="C21:G21"/>
    <mergeCell ref="B25:G25"/>
    <mergeCell ref="B27:G27"/>
    <mergeCell ref="B6:G6"/>
    <mergeCell ref="C8:G8"/>
    <mergeCell ref="E9:G9"/>
    <mergeCell ref="C10:G10"/>
    <mergeCell ref="C12:G12"/>
    <mergeCell ref="C28:G28"/>
    <mergeCell ref="E30:G30"/>
    <mergeCell ref="B31:G31"/>
    <mergeCell ref="B32:B33"/>
    <mergeCell ref="E29:G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O48"/>
  <sheetViews>
    <sheetView topLeftCell="A28" workbookViewId="0">
      <selection activeCell="B26" sqref="B26:G26"/>
    </sheetView>
  </sheetViews>
  <sheetFormatPr baseColWidth="10" defaultRowHeight="15" x14ac:dyDescent="0.25"/>
  <cols>
    <col min="1" max="1" width="4.85546875" customWidth="1"/>
    <col min="2" max="2" width="15.140625" bestFit="1" customWidth="1"/>
    <col min="4" max="4" width="12.5703125" bestFit="1" customWidth="1"/>
    <col min="6" max="6" width="12.5703125" bestFit="1" customWidth="1"/>
    <col min="8" max="8" width="2.7109375" customWidth="1"/>
    <col min="10" max="10" width="12.5703125" bestFit="1" customWidth="1"/>
    <col min="12" max="12" width="12.5703125" bestFit="1" customWidth="1"/>
    <col min="14" max="14" width="12.5703125" bestFit="1" customWidth="1"/>
  </cols>
  <sheetData>
    <row r="2" spans="1:8" ht="21" x14ac:dyDescent="0.35">
      <c r="A2" s="90" t="s">
        <v>120</v>
      </c>
      <c r="B2" s="90"/>
      <c r="C2" s="90"/>
      <c r="D2" s="90"/>
      <c r="E2" s="90"/>
      <c r="F2" s="90"/>
      <c r="G2" s="90"/>
      <c r="H2" s="90"/>
    </row>
    <row r="3" spans="1:8" ht="15.75" x14ac:dyDescent="0.25">
      <c r="A3" s="91" t="s">
        <v>121</v>
      </c>
      <c r="B3" s="91"/>
      <c r="C3" s="91"/>
      <c r="D3" s="91"/>
      <c r="E3" s="91"/>
      <c r="F3" s="91"/>
      <c r="G3" s="91"/>
      <c r="H3" s="91"/>
    </row>
    <row r="4" spans="1:8" x14ac:dyDescent="0.25">
      <c r="B4" s="92"/>
      <c r="C4" s="92"/>
      <c r="D4" s="92"/>
      <c r="E4" s="92"/>
      <c r="F4" s="92"/>
      <c r="G4" s="92"/>
    </row>
    <row r="5" spans="1:8" x14ac:dyDescent="0.25">
      <c r="B5" s="92"/>
      <c r="C5" s="92"/>
      <c r="D5" s="92"/>
      <c r="E5" s="92"/>
      <c r="F5" s="92"/>
      <c r="G5" s="92"/>
    </row>
    <row r="6" spans="1:8" x14ac:dyDescent="0.25">
      <c r="B6" s="93" t="s">
        <v>0</v>
      </c>
      <c r="C6" s="93"/>
      <c r="D6" s="93"/>
      <c r="E6" s="93"/>
      <c r="F6" s="93"/>
      <c r="G6" s="93"/>
    </row>
    <row r="7" spans="1:8" x14ac:dyDescent="0.25">
      <c r="B7" s="86" t="s">
        <v>1</v>
      </c>
      <c r="C7" s="86"/>
      <c r="D7" s="86"/>
      <c r="E7" s="86"/>
      <c r="F7" s="86"/>
      <c r="G7" s="86"/>
    </row>
    <row r="8" spans="1:8" ht="15.75" thickBot="1" x14ac:dyDescent="0.3">
      <c r="B8" s="1"/>
      <c r="C8" s="1"/>
      <c r="D8" s="1"/>
      <c r="E8" s="1"/>
      <c r="F8" s="1"/>
      <c r="G8" s="1"/>
    </row>
    <row r="9" spans="1:8" ht="15.75" thickBot="1" x14ac:dyDescent="0.3">
      <c r="B9" s="2" t="s">
        <v>2</v>
      </c>
      <c r="C9" s="87" t="s">
        <v>55</v>
      </c>
      <c r="D9" s="88"/>
      <c r="E9" s="88"/>
      <c r="F9" s="88"/>
      <c r="G9" s="89"/>
    </row>
    <row r="10" spans="1:8" ht="25.5" customHeight="1" thickBot="1" x14ac:dyDescent="0.3">
      <c r="B10" s="3" t="s">
        <v>3</v>
      </c>
      <c r="C10" s="4" t="s">
        <v>4</v>
      </c>
      <c r="D10" s="5" t="s">
        <v>5</v>
      </c>
      <c r="E10" s="75" t="s">
        <v>56</v>
      </c>
      <c r="F10" s="76"/>
      <c r="G10" s="77"/>
    </row>
    <row r="11" spans="1:8" ht="15.75" thickBot="1" x14ac:dyDescent="0.3">
      <c r="B11" s="3" t="s">
        <v>6</v>
      </c>
      <c r="C11" s="75" t="s">
        <v>57</v>
      </c>
      <c r="D11" s="76"/>
      <c r="E11" s="76"/>
      <c r="F11" s="76"/>
      <c r="G11" s="77"/>
    </row>
    <row r="12" spans="1:8" ht="15.75" thickBot="1" x14ac:dyDescent="0.3">
      <c r="B12" s="3" t="s">
        <v>7</v>
      </c>
      <c r="C12" s="6" t="s">
        <v>8</v>
      </c>
      <c r="D12" s="5" t="s">
        <v>9</v>
      </c>
      <c r="E12" s="7" t="s">
        <v>10</v>
      </c>
      <c r="F12" s="5" t="s">
        <v>11</v>
      </c>
      <c r="G12" s="7" t="s">
        <v>12</v>
      </c>
    </row>
    <row r="13" spans="1:8" ht="15.75" thickBot="1" x14ac:dyDescent="0.3">
      <c r="B13" s="3" t="s">
        <v>13</v>
      </c>
      <c r="C13" s="75" t="s">
        <v>58</v>
      </c>
      <c r="D13" s="76"/>
      <c r="E13" s="76"/>
      <c r="F13" s="76"/>
      <c r="G13" s="77"/>
    </row>
    <row r="14" spans="1:8" ht="15.75" thickBot="1" x14ac:dyDescent="0.3">
      <c r="B14" s="94" t="s">
        <v>14</v>
      </c>
      <c r="C14" s="8" t="s">
        <v>15</v>
      </c>
      <c r="D14" s="8" t="s">
        <v>16</v>
      </c>
      <c r="E14" s="8" t="s">
        <v>17</v>
      </c>
      <c r="F14" s="8" t="s">
        <v>18</v>
      </c>
      <c r="G14" s="8" t="s">
        <v>19</v>
      </c>
    </row>
    <row r="15" spans="1:8" ht="15.75" thickBot="1" x14ac:dyDescent="0.3">
      <c r="B15" s="95"/>
      <c r="C15" s="7">
        <v>25</v>
      </c>
      <c r="D15" s="7">
        <v>50</v>
      </c>
      <c r="E15" s="7">
        <v>75</v>
      </c>
      <c r="F15" s="7">
        <v>100</v>
      </c>
      <c r="G15" s="7">
        <v>100</v>
      </c>
    </row>
    <row r="16" spans="1:8" ht="15.75" thickBot="1" x14ac:dyDescent="0.3">
      <c r="B16" s="3" t="s">
        <v>111</v>
      </c>
      <c r="C16" s="7">
        <v>27</v>
      </c>
      <c r="D16" s="7">
        <v>63</v>
      </c>
      <c r="E16" s="7">
        <v>95</v>
      </c>
      <c r="F16" s="7">
        <v>101</v>
      </c>
      <c r="G16" s="7">
        <v>101</v>
      </c>
    </row>
    <row r="17" spans="2:7" ht="15.75" thickBot="1" x14ac:dyDescent="0.3">
      <c r="B17" s="3" t="s">
        <v>105</v>
      </c>
      <c r="C17" s="6">
        <v>27</v>
      </c>
      <c r="D17" s="7">
        <v>51</v>
      </c>
      <c r="E17" s="7">
        <v>75</v>
      </c>
      <c r="F17" s="7">
        <v>95</v>
      </c>
      <c r="G17" s="7">
        <v>95</v>
      </c>
    </row>
    <row r="18" spans="2:7" ht="15.75" thickBot="1" x14ac:dyDescent="0.3">
      <c r="B18" s="3" t="s">
        <v>104</v>
      </c>
      <c r="C18" s="6">
        <v>24</v>
      </c>
      <c r="D18" s="7">
        <v>48</v>
      </c>
      <c r="E18" s="7">
        <v>72</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thickBot="1" x14ac:dyDescent="0.3">
      <c r="B22" s="9" t="s">
        <v>28</v>
      </c>
      <c r="C22" s="83" t="s">
        <v>29</v>
      </c>
      <c r="D22" s="84"/>
      <c r="E22" s="84"/>
      <c r="F22" s="84"/>
      <c r="G22" s="85"/>
    </row>
    <row r="23" spans="2:7" ht="26.25" thickBot="1" x14ac:dyDescent="0.3">
      <c r="B23" s="9" t="s">
        <v>30</v>
      </c>
      <c r="C23" s="75" t="s">
        <v>59</v>
      </c>
      <c r="D23" s="76"/>
      <c r="E23" s="76"/>
      <c r="F23" s="76"/>
      <c r="G23" s="77"/>
    </row>
    <row r="24" spans="2:7" ht="26.25" thickBot="1" x14ac:dyDescent="0.3">
      <c r="B24" s="9" t="s">
        <v>31</v>
      </c>
      <c r="C24" s="11" t="s">
        <v>60</v>
      </c>
      <c r="D24" s="10" t="s">
        <v>24</v>
      </c>
      <c r="E24" s="6" t="s">
        <v>61</v>
      </c>
      <c r="F24" s="10" t="s">
        <v>32</v>
      </c>
      <c r="G24" s="6" t="s">
        <v>51</v>
      </c>
    </row>
    <row r="25" spans="2:7" ht="26.25" thickBot="1" x14ac:dyDescent="0.3">
      <c r="B25" s="9" t="s">
        <v>33</v>
      </c>
      <c r="C25" s="11" t="s">
        <v>62</v>
      </c>
      <c r="D25" s="10" t="s">
        <v>24</v>
      </c>
      <c r="E25" s="6" t="s">
        <v>61</v>
      </c>
      <c r="F25" s="10" t="s">
        <v>32</v>
      </c>
      <c r="G25" s="6" t="s">
        <v>51</v>
      </c>
    </row>
    <row r="26" spans="2:7" ht="15.75" thickBot="1" x14ac:dyDescent="0.3">
      <c r="B26" s="78" t="s">
        <v>34</v>
      </c>
      <c r="C26" s="79"/>
      <c r="D26" s="79"/>
      <c r="E26" s="79"/>
      <c r="F26" s="79"/>
      <c r="G26" s="80"/>
    </row>
    <row r="27" spans="2:7" ht="15.75" thickBot="1" x14ac:dyDescent="0.3">
      <c r="B27" s="9" t="s">
        <v>35</v>
      </c>
      <c r="C27" s="7">
        <f>+-10%</f>
        <v>-0.1</v>
      </c>
      <c r="D27" s="10" t="s">
        <v>36</v>
      </c>
      <c r="E27" s="7">
        <f>+-20%</f>
        <v>-0.2</v>
      </c>
      <c r="F27" s="10" t="s">
        <v>37</v>
      </c>
      <c r="G27" s="7" t="s">
        <v>38</v>
      </c>
    </row>
    <row r="28" spans="2:7" ht="15.75" thickBot="1" x14ac:dyDescent="0.3">
      <c r="B28" s="78" t="s">
        <v>39</v>
      </c>
      <c r="C28" s="79"/>
      <c r="D28" s="79"/>
      <c r="E28" s="79"/>
      <c r="F28" s="79"/>
      <c r="G28" s="80"/>
    </row>
    <row r="29" spans="2:7" ht="15.75" thickBot="1" x14ac:dyDescent="0.3">
      <c r="B29" s="9" t="s">
        <v>40</v>
      </c>
      <c r="C29" s="75" t="s">
        <v>53</v>
      </c>
      <c r="D29" s="76"/>
      <c r="E29" s="76"/>
      <c r="F29" s="76"/>
      <c r="G29" s="77"/>
    </row>
    <row r="30" spans="2:7" ht="26.25" thickBot="1" x14ac:dyDescent="0.3">
      <c r="B30" s="9" t="s">
        <v>41</v>
      </c>
      <c r="C30" s="12">
        <v>44804</v>
      </c>
      <c r="D30" s="10" t="s">
        <v>42</v>
      </c>
      <c r="E30" s="75" t="s">
        <v>54</v>
      </c>
      <c r="F30" s="76"/>
      <c r="G30" s="77"/>
    </row>
    <row r="31" spans="2:7" ht="26.25" thickBot="1" x14ac:dyDescent="0.3">
      <c r="B31" s="9" t="s">
        <v>43</v>
      </c>
      <c r="C31" s="12">
        <v>45117</v>
      </c>
      <c r="D31" s="10" t="s">
        <v>42</v>
      </c>
      <c r="E31" s="75" t="s">
        <v>54</v>
      </c>
      <c r="F31" s="76"/>
      <c r="G31" s="77"/>
    </row>
    <row r="32" spans="2:7" ht="15.75" thickBot="1" x14ac:dyDescent="0.3">
      <c r="B32" s="78" t="s">
        <v>116</v>
      </c>
      <c r="C32" s="79"/>
      <c r="D32" s="79"/>
      <c r="E32" s="79"/>
      <c r="F32" s="79"/>
      <c r="G32" s="80"/>
    </row>
    <row r="33" spans="1:15" ht="15.75" thickBot="1" x14ac:dyDescent="0.3">
      <c r="B33" s="81" t="s">
        <v>44</v>
      </c>
      <c r="C33" s="8" t="s">
        <v>15</v>
      </c>
      <c r="D33" s="8" t="s">
        <v>16</v>
      </c>
      <c r="E33" s="8" t="s">
        <v>17</v>
      </c>
      <c r="F33" s="8" t="s">
        <v>18</v>
      </c>
      <c r="G33" s="8" t="s">
        <v>19</v>
      </c>
    </row>
    <row r="34" spans="1:15" ht="15.75" thickBot="1" x14ac:dyDescent="0.3">
      <c r="B34" s="82"/>
      <c r="C34" s="7">
        <v>24</v>
      </c>
      <c r="D34" s="13">
        <v>47</v>
      </c>
      <c r="E34" s="13"/>
      <c r="F34" s="13"/>
      <c r="G34" s="13"/>
    </row>
    <row r="35" spans="1:15" x14ac:dyDescent="0.25">
      <c r="B35" s="20"/>
      <c r="C35" s="20"/>
      <c r="D35" s="21"/>
      <c r="E35" s="21"/>
      <c r="F35" s="21"/>
      <c r="G35" s="22"/>
    </row>
    <row r="36" spans="1:15" ht="15.75" hidden="1" thickBot="1" x14ac:dyDescent="0.3">
      <c r="A36" s="8" t="s">
        <v>15</v>
      </c>
      <c r="B36" s="96">
        <v>2017</v>
      </c>
      <c r="C36" s="96"/>
      <c r="D36" s="96">
        <v>2018</v>
      </c>
      <c r="E36" s="96"/>
      <c r="F36" s="96">
        <v>2019</v>
      </c>
      <c r="G36" s="96"/>
      <c r="H36" s="96">
        <v>2020</v>
      </c>
      <c r="I36" s="96"/>
      <c r="J36" s="96">
        <v>2021</v>
      </c>
      <c r="K36" s="96"/>
      <c r="L36" s="96">
        <v>2022</v>
      </c>
      <c r="M36" s="96"/>
      <c r="N36" s="96">
        <v>2023</v>
      </c>
      <c r="O36" s="96"/>
    </row>
    <row r="37" spans="1:15" ht="15.75" hidden="1" thickBot="1" x14ac:dyDescent="0.3">
      <c r="A37" s="19" t="s">
        <v>87</v>
      </c>
      <c r="B37" s="17">
        <v>135465228.31</v>
      </c>
      <c r="C37" s="16">
        <f>+B37/B38</f>
        <v>0.23881539314922906</v>
      </c>
      <c r="D37" s="17">
        <v>158131436.38</v>
      </c>
      <c r="E37" s="16">
        <f>+D37/D38</f>
        <v>0.26625581528702841</v>
      </c>
      <c r="F37" s="17">
        <v>156325935.71000001</v>
      </c>
      <c r="G37" s="16">
        <f>+F37/F38</f>
        <v>0.26563114460674825</v>
      </c>
      <c r="H37" s="17">
        <v>169217061.90000001</v>
      </c>
      <c r="I37" s="16">
        <f>+H37/H38</f>
        <v>0.32184246016224932</v>
      </c>
      <c r="J37" s="17">
        <v>201883072.97</v>
      </c>
      <c r="K37" s="16">
        <f>+J37/J38</f>
        <v>0.36353467847527388</v>
      </c>
      <c r="L37" s="17">
        <v>223520372.81</v>
      </c>
      <c r="M37" s="16">
        <f>+L37/L38</f>
        <v>0.39403813209970801</v>
      </c>
      <c r="N37" s="17">
        <v>202867864.22</v>
      </c>
      <c r="O37" s="16">
        <f>+N37/N38</f>
        <v>0.23638560464788538</v>
      </c>
    </row>
    <row r="38" spans="1:15" ht="17.25" hidden="1" thickBot="1" x14ac:dyDescent="0.35">
      <c r="A38" s="19" t="s">
        <v>88</v>
      </c>
      <c r="B38" s="17">
        <v>567238261</v>
      </c>
      <c r="C38" s="18"/>
      <c r="D38" s="17">
        <v>593907916</v>
      </c>
      <c r="E38" s="18"/>
      <c r="F38" s="17">
        <v>588507556</v>
      </c>
      <c r="G38" s="18"/>
      <c r="H38" s="17">
        <v>525776063.89999998</v>
      </c>
      <c r="I38" s="18"/>
      <c r="J38" s="17">
        <v>555333740.97000003</v>
      </c>
      <c r="K38" s="18"/>
      <c r="L38" s="17">
        <v>567255690.75999999</v>
      </c>
      <c r="M38" s="18"/>
      <c r="N38" s="17">
        <v>858207353.71000004</v>
      </c>
      <c r="O38" s="18"/>
    </row>
    <row r="39" spans="1:15" ht="15.75" hidden="1" thickBot="1" x14ac:dyDescent="0.3">
      <c r="A39" s="8" t="s">
        <v>16</v>
      </c>
    </row>
    <row r="40" spans="1:15" ht="15.75" hidden="1" thickBot="1" x14ac:dyDescent="0.3">
      <c r="A40" s="19" t="s">
        <v>87</v>
      </c>
      <c r="B40" s="17">
        <v>272234000.02999997</v>
      </c>
      <c r="C40" s="16">
        <f>+B40/B41</f>
        <v>0.47992883898570443</v>
      </c>
      <c r="D40" s="17">
        <v>312060103.92000002</v>
      </c>
      <c r="E40" s="16">
        <f>+D40/D41</f>
        <v>0.50701706709549854</v>
      </c>
      <c r="F40" s="17">
        <v>324323184.64999998</v>
      </c>
      <c r="G40" s="16">
        <f>+F40/F41</f>
        <v>0.62628359097335229</v>
      </c>
      <c r="H40" s="17">
        <v>336789757.81999999</v>
      </c>
      <c r="I40" s="16">
        <f>+H40/H41</f>
        <v>0.63849575504559264</v>
      </c>
      <c r="J40" s="17">
        <v>389951757.5</v>
      </c>
      <c r="K40" s="16">
        <f>+J40/J41</f>
        <v>0.65765638344598143</v>
      </c>
      <c r="L40" s="17">
        <v>445565779.45999998</v>
      </c>
      <c r="M40" s="16">
        <f>+L40/L41</f>
        <v>0.71408835963007977</v>
      </c>
      <c r="N40" s="17">
        <v>406992183.83999997</v>
      </c>
      <c r="O40" s="16">
        <f>+N40/N41</f>
        <v>0.47336030542652435</v>
      </c>
    </row>
    <row r="41" spans="1:15" ht="17.25" hidden="1" thickBot="1" x14ac:dyDescent="0.35">
      <c r="A41" s="19" t="s">
        <v>88</v>
      </c>
      <c r="B41" s="17">
        <v>567238261</v>
      </c>
      <c r="C41" s="18"/>
      <c r="D41" s="17">
        <v>615482444.62</v>
      </c>
      <c r="E41" s="18"/>
      <c r="F41" s="17">
        <v>517853556</v>
      </c>
      <c r="G41" s="18"/>
      <c r="H41" s="17">
        <v>527473761.81999999</v>
      </c>
      <c r="I41" s="18"/>
      <c r="J41" s="17">
        <v>592941492.41999996</v>
      </c>
      <c r="K41" s="18"/>
      <c r="L41" s="17">
        <v>623964490.46000004</v>
      </c>
      <c r="M41" s="18"/>
      <c r="N41" s="17">
        <v>859793648.03999996</v>
      </c>
      <c r="O41" s="18"/>
    </row>
    <row r="42" spans="1:15" ht="15.75" hidden="1" thickBot="1" x14ac:dyDescent="0.3">
      <c r="A42" s="8" t="s">
        <v>17</v>
      </c>
    </row>
    <row r="43" spans="1:15" ht="15.75" hidden="1" thickBot="1" x14ac:dyDescent="0.3">
      <c r="A43" s="19" t="s">
        <v>87</v>
      </c>
      <c r="B43" s="17">
        <v>412246375.97000003</v>
      </c>
      <c r="C43" s="16">
        <f>+B43/B44</f>
        <v>0.7227697588005908</v>
      </c>
      <c r="D43" s="17">
        <v>462519134</v>
      </c>
      <c r="E43" s="16">
        <f>+D43/D44</f>
        <v>0.75147412902338773</v>
      </c>
      <c r="F43" s="17">
        <v>492184344.13999999</v>
      </c>
      <c r="G43" s="16">
        <f>+F43/F44</f>
        <v>0.94551652922312279</v>
      </c>
      <c r="H43" s="17">
        <v>511399262.44999999</v>
      </c>
      <c r="I43" s="16">
        <f>+H43/H44</f>
        <v>0.934560553913522</v>
      </c>
      <c r="J43" s="39">
        <v>590797098.74000001</v>
      </c>
      <c r="K43" s="16">
        <f>+J43/J44</f>
        <v>0.97612436972327543</v>
      </c>
      <c r="L43" s="39">
        <v>675766867.47000003</v>
      </c>
      <c r="M43" s="16">
        <f>+L43/L44</f>
        <v>0.96842365633638694</v>
      </c>
    </row>
    <row r="44" spans="1:15" ht="17.25" hidden="1" thickBot="1" x14ac:dyDescent="0.35">
      <c r="A44" s="19" t="s">
        <v>88</v>
      </c>
      <c r="B44" s="17">
        <v>570370261</v>
      </c>
      <c r="C44" s="18"/>
      <c r="D44" s="17">
        <v>615482444.62</v>
      </c>
      <c r="E44" s="18"/>
      <c r="F44" s="17">
        <v>520545467.93000001</v>
      </c>
      <c r="G44" s="18"/>
      <c r="H44" s="17">
        <v>547208268.42999995</v>
      </c>
      <c r="J44" s="17">
        <v>605247770.74000001</v>
      </c>
      <c r="L44" s="17">
        <v>697800867.47000003</v>
      </c>
    </row>
    <row r="45" spans="1:15" ht="15.75" hidden="1" thickBot="1" x14ac:dyDescent="0.3">
      <c r="A45" s="8" t="s">
        <v>18</v>
      </c>
    </row>
    <row r="46" spans="1:15" ht="15.75" hidden="1" thickBot="1" x14ac:dyDescent="0.3">
      <c r="A46" s="19" t="s">
        <v>87</v>
      </c>
      <c r="B46" s="17">
        <v>573789916.65999997</v>
      </c>
      <c r="C46" s="16">
        <f>+B46/B47</f>
        <v>1</v>
      </c>
      <c r="D46" s="17">
        <v>598706346.84000003</v>
      </c>
      <c r="E46" s="16">
        <f>+D46/D47</f>
        <v>0.95378126011840347</v>
      </c>
      <c r="F46" s="17">
        <v>555540930.21000004</v>
      </c>
      <c r="G46" s="16">
        <f>+F46/F47</f>
        <v>1.0075050528179443</v>
      </c>
      <c r="H46" s="17">
        <v>579319454.15999997</v>
      </c>
      <c r="I46" s="16">
        <f>+H46/H47</f>
        <v>1.000003452338585</v>
      </c>
      <c r="J46" s="17">
        <v>708335137.23000002</v>
      </c>
      <c r="K46" s="16">
        <f>+J46/J47</f>
        <v>1</v>
      </c>
      <c r="L46" s="17">
        <v>853327279.49000001</v>
      </c>
      <c r="M46" s="16">
        <f>+L46/L47</f>
        <v>1</v>
      </c>
    </row>
    <row r="47" spans="1:15" ht="17.25" hidden="1" thickBot="1" x14ac:dyDescent="0.35">
      <c r="A47" s="19" t="s">
        <v>88</v>
      </c>
      <c r="B47" s="17">
        <v>573789916.65999997</v>
      </c>
      <c r="C47" s="18"/>
      <c r="D47" s="17">
        <v>627718714.84000003</v>
      </c>
      <c r="E47" s="18"/>
      <c r="F47" s="17">
        <v>551402624.38999999</v>
      </c>
      <c r="G47" s="18"/>
      <c r="H47" s="17">
        <v>579317454.15999997</v>
      </c>
      <c r="J47" s="17">
        <v>708335137.23000002</v>
      </c>
      <c r="L47" s="17">
        <v>853327279.49000001</v>
      </c>
    </row>
    <row r="48" spans="1:15" hidden="1" x14ac:dyDescent="0.25"/>
  </sheetData>
  <mergeCells count="27">
    <mergeCell ref="A2:H2"/>
    <mergeCell ref="A3:H3"/>
    <mergeCell ref="C13:G13"/>
    <mergeCell ref="B14:B15"/>
    <mergeCell ref="E30:G30"/>
    <mergeCell ref="E31:G31"/>
    <mergeCell ref="C22:G22"/>
    <mergeCell ref="C23:G23"/>
    <mergeCell ref="B26:G26"/>
    <mergeCell ref="B28:G28"/>
    <mergeCell ref="C29:G29"/>
    <mergeCell ref="N36:O36"/>
    <mergeCell ref="L36:M36"/>
    <mergeCell ref="J36:K36"/>
    <mergeCell ref="B32:G32"/>
    <mergeCell ref="B4:G4"/>
    <mergeCell ref="B5:G5"/>
    <mergeCell ref="B6:G6"/>
    <mergeCell ref="B7:G7"/>
    <mergeCell ref="C9:G9"/>
    <mergeCell ref="H36:I36"/>
    <mergeCell ref="D36:E36"/>
    <mergeCell ref="B36:C36"/>
    <mergeCell ref="F36:G36"/>
    <mergeCell ref="E10:G10"/>
    <mergeCell ref="B33:B34"/>
    <mergeCell ref="C11:G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O53"/>
  <sheetViews>
    <sheetView topLeftCell="A7" workbookViewId="0">
      <selection activeCell="J19" sqref="J19"/>
    </sheetView>
  </sheetViews>
  <sheetFormatPr baseColWidth="10" defaultRowHeight="15" x14ac:dyDescent="0.25"/>
  <cols>
    <col min="1" max="1" width="8" customWidth="1"/>
    <col min="2" max="2" width="15.7109375" bestFit="1" customWidth="1"/>
    <col min="4" max="4" width="12.5703125" bestFit="1" customWidth="1"/>
    <col min="6" max="6" width="12.5703125" bestFit="1" customWidth="1"/>
    <col min="8" max="8" width="2.28515625" customWidth="1"/>
    <col min="10" max="10" width="15.140625" bestFit="1" customWidth="1"/>
    <col min="12" max="12" width="12.5703125" bestFit="1" customWidth="1"/>
    <col min="14" max="14" width="12.5703125" bestFit="1" customWidth="1"/>
  </cols>
  <sheetData>
    <row r="2" spans="1:8" ht="21" x14ac:dyDescent="0.35">
      <c r="A2" s="90" t="s">
        <v>117</v>
      </c>
      <c r="B2" s="90"/>
      <c r="C2" s="90"/>
      <c r="D2" s="90"/>
      <c r="E2" s="90"/>
      <c r="F2" s="90"/>
      <c r="G2" s="90"/>
      <c r="H2" s="90"/>
    </row>
    <row r="3" spans="1:8" ht="15.75" x14ac:dyDescent="0.25">
      <c r="A3" s="91" t="s">
        <v>119</v>
      </c>
      <c r="B3" s="91"/>
      <c r="C3" s="91"/>
      <c r="D3" s="91"/>
      <c r="E3" s="91"/>
      <c r="F3" s="91"/>
      <c r="G3" s="91"/>
      <c r="H3" s="91"/>
    </row>
    <row r="4" spans="1:8" x14ac:dyDescent="0.25">
      <c r="B4" s="92"/>
      <c r="C4" s="92"/>
      <c r="D4" s="92"/>
      <c r="E4" s="92"/>
      <c r="F4" s="92"/>
      <c r="G4" s="92"/>
    </row>
    <row r="5" spans="1:8" x14ac:dyDescent="0.25">
      <c r="B5" s="92"/>
      <c r="C5" s="92"/>
      <c r="D5" s="92"/>
      <c r="E5" s="92"/>
      <c r="F5" s="92"/>
      <c r="G5" s="92"/>
    </row>
    <row r="6" spans="1:8" x14ac:dyDescent="0.25">
      <c r="B6" s="93" t="s">
        <v>0</v>
      </c>
      <c r="C6" s="93"/>
      <c r="D6" s="93"/>
      <c r="E6" s="93"/>
      <c r="F6" s="93"/>
      <c r="G6" s="93"/>
    </row>
    <row r="7" spans="1:8" x14ac:dyDescent="0.25">
      <c r="B7" s="86" t="s">
        <v>1</v>
      </c>
      <c r="C7" s="86"/>
      <c r="D7" s="86"/>
      <c r="E7" s="86"/>
      <c r="F7" s="86"/>
      <c r="G7" s="86"/>
    </row>
    <row r="8" spans="1:8" ht="15.75" customHeight="1" thickBot="1" x14ac:dyDescent="0.3">
      <c r="B8" s="1"/>
      <c r="C8" s="1"/>
      <c r="D8" s="1"/>
      <c r="E8" s="1"/>
      <c r="F8" s="1"/>
      <c r="G8" s="1"/>
    </row>
    <row r="9" spans="1:8" ht="25.5" customHeight="1" thickBot="1" x14ac:dyDescent="0.3">
      <c r="B9" s="2" t="s">
        <v>2</v>
      </c>
      <c r="C9" s="87" t="s">
        <v>63</v>
      </c>
      <c r="D9" s="88"/>
      <c r="E9" s="88"/>
      <c r="F9" s="88"/>
      <c r="G9" s="89"/>
    </row>
    <row r="10" spans="1:8" ht="25.5" customHeight="1" thickBot="1" x14ac:dyDescent="0.3">
      <c r="B10" s="3" t="s">
        <v>3</v>
      </c>
      <c r="C10" s="4" t="s">
        <v>4</v>
      </c>
      <c r="D10" s="5" t="s">
        <v>5</v>
      </c>
      <c r="E10" s="75" t="s">
        <v>64</v>
      </c>
      <c r="F10" s="76"/>
      <c r="G10" s="77"/>
    </row>
    <row r="11" spans="1:8" ht="25.5" customHeight="1" thickBot="1" x14ac:dyDescent="0.3">
      <c r="B11" s="3" t="s">
        <v>6</v>
      </c>
      <c r="C11" s="75" t="s">
        <v>65</v>
      </c>
      <c r="D11" s="76"/>
      <c r="E11" s="76"/>
      <c r="F11" s="76"/>
      <c r="G11" s="77"/>
    </row>
    <row r="12" spans="1:8" ht="15.75" customHeight="1" thickBot="1" x14ac:dyDescent="0.3">
      <c r="B12" s="3" t="s">
        <v>7</v>
      </c>
      <c r="C12" s="6" t="s">
        <v>8</v>
      </c>
      <c r="D12" s="5" t="s">
        <v>9</v>
      </c>
      <c r="E12" s="7" t="s">
        <v>10</v>
      </c>
      <c r="F12" s="5" t="s">
        <v>11</v>
      </c>
      <c r="G12" s="7" t="s">
        <v>12</v>
      </c>
    </row>
    <row r="13" spans="1:8" ht="15.75" thickBot="1" x14ac:dyDescent="0.3">
      <c r="B13" s="3" t="s">
        <v>13</v>
      </c>
      <c r="C13" s="75" t="s">
        <v>100</v>
      </c>
      <c r="D13" s="76"/>
      <c r="E13" s="76"/>
      <c r="F13" s="76"/>
      <c r="G13" s="77"/>
    </row>
    <row r="14" spans="1:8" ht="15.75" thickBot="1" x14ac:dyDescent="0.3">
      <c r="B14" s="94"/>
      <c r="C14" s="8" t="s">
        <v>15</v>
      </c>
      <c r="D14" s="8" t="s">
        <v>16</v>
      </c>
      <c r="E14" s="8" t="s">
        <v>17</v>
      </c>
      <c r="F14" s="8" t="s">
        <v>18</v>
      </c>
      <c r="G14" s="8" t="s">
        <v>19</v>
      </c>
    </row>
    <row r="15" spans="1:8" ht="15.75" thickBot="1" x14ac:dyDescent="0.3">
      <c r="B15" s="95"/>
      <c r="C15" s="7">
        <v>25</v>
      </c>
      <c r="D15" s="7">
        <v>50</v>
      </c>
      <c r="E15" s="7">
        <v>75</v>
      </c>
      <c r="F15" s="7">
        <v>100</v>
      </c>
      <c r="G15" s="7">
        <v>100</v>
      </c>
    </row>
    <row r="16" spans="1:8" ht="15.75" thickBot="1" x14ac:dyDescent="0.3">
      <c r="B16" s="3" t="s">
        <v>111</v>
      </c>
      <c r="C16" s="7">
        <v>24</v>
      </c>
      <c r="D16" s="7">
        <v>54</v>
      </c>
      <c r="E16" s="7">
        <v>79</v>
      </c>
      <c r="F16" s="7">
        <v>100</v>
      </c>
      <c r="G16" s="7">
        <v>100</v>
      </c>
    </row>
    <row r="17" spans="2:7" ht="15.75" thickBot="1" x14ac:dyDescent="0.3">
      <c r="B17" s="3" t="s">
        <v>105</v>
      </c>
      <c r="C17" s="7">
        <v>25</v>
      </c>
      <c r="D17" s="7">
        <v>46</v>
      </c>
      <c r="E17" s="7">
        <v>66</v>
      </c>
      <c r="F17" s="7">
        <v>95</v>
      </c>
      <c r="G17" s="7">
        <v>95</v>
      </c>
    </row>
    <row r="18" spans="2:7" ht="15.75" thickBot="1" x14ac:dyDescent="0.3">
      <c r="B18" s="3" t="s">
        <v>104</v>
      </c>
      <c r="C18" s="7">
        <v>24</v>
      </c>
      <c r="D18" s="7">
        <v>47</v>
      </c>
      <c r="E18" s="7">
        <v>67</v>
      </c>
      <c r="F18" s="7">
        <v>100</v>
      </c>
      <c r="G18" s="7">
        <v>100</v>
      </c>
    </row>
    <row r="19" spans="2:7" ht="15.75" thickBot="1" x14ac:dyDescent="0.3">
      <c r="B19" s="3" t="s">
        <v>20</v>
      </c>
      <c r="C19" s="6">
        <v>24</v>
      </c>
      <c r="D19" s="7">
        <v>51</v>
      </c>
      <c r="E19" s="7">
        <v>75</v>
      </c>
      <c r="F19" s="7">
        <v>100</v>
      </c>
      <c r="G19" s="7">
        <v>100</v>
      </c>
    </row>
    <row r="20" spans="2:7" ht="15.75" thickBot="1" x14ac:dyDescent="0.3">
      <c r="B20" s="3" t="s">
        <v>21</v>
      </c>
      <c r="C20" s="6">
        <v>24</v>
      </c>
      <c r="D20" s="7">
        <v>48</v>
      </c>
      <c r="E20" s="7">
        <v>73</v>
      </c>
      <c r="F20" s="7">
        <v>100</v>
      </c>
      <c r="G20" s="7">
        <v>100</v>
      </c>
    </row>
    <row r="21" spans="2:7" ht="26.25" thickBot="1" x14ac:dyDescent="0.3">
      <c r="B21" s="9" t="s">
        <v>22</v>
      </c>
      <c r="C21" s="6" t="s">
        <v>23</v>
      </c>
      <c r="D21" s="10" t="s">
        <v>24</v>
      </c>
      <c r="E21" s="6" t="s">
        <v>25</v>
      </c>
      <c r="F21" s="10" t="s">
        <v>26</v>
      </c>
      <c r="G21" s="6" t="s">
        <v>27</v>
      </c>
    </row>
    <row r="22" spans="2:7" ht="15.75" customHeight="1" thickBot="1" x14ac:dyDescent="0.3">
      <c r="B22" s="9" t="s">
        <v>28</v>
      </c>
      <c r="C22" s="83" t="s">
        <v>29</v>
      </c>
      <c r="D22" s="84"/>
      <c r="E22" s="84"/>
      <c r="F22" s="84"/>
      <c r="G22" s="85"/>
    </row>
    <row r="23" spans="2:7" ht="26.25" thickBot="1" x14ac:dyDescent="0.3">
      <c r="B23" s="9" t="s">
        <v>30</v>
      </c>
      <c r="C23" s="75" t="s">
        <v>66</v>
      </c>
      <c r="D23" s="76"/>
      <c r="E23" s="76"/>
      <c r="F23" s="76"/>
      <c r="G23" s="77"/>
    </row>
    <row r="24" spans="2:7" ht="26.25" thickBot="1" x14ac:dyDescent="0.3">
      <c r="B24" s="9" t="s">
        <v>31</v>
      </c>
      <c r="C24" s="11" t="s">
        <v>67</v>
      </c>
      <c r="D24" s="10" t="s">
        <v>24</v>
      </c>
      <c r="E24" s="6" t="s">
        <v>61</v>
      </c>
      <c r="F24" s="10" t="s">
        <v>32</v>
      </c>
      <c r="G24" s="6" t="s">
        <v>51</v>
      </c>
    </row>
    <row r="25" spans="2:7" ht="26.25" thickBot="1" x14ac:dyDescent="0.3">
      <c r="B25" s="9" t="s">
        <v>33</v>
      </c>
      <c r="C25" s="11" t="s">
        <v>68</v>
      </c>
      <c r="D25" s="10" t="s">
        <v>24</v>
      </c>
      <c r="E25" s="6" t="s">
        <v>61</v>
      </c>
      <c r="F25" s="10" t="s">
        <v>32</v>
      </c>
      <c r="G25" s="6" t="s">
        <v>51</v>
      </c>
    </row>
    <row r="26" spans="2:7" ht="15.75" thickBot="1" x14ac:dyDescent="0.3">
      <c r="B26" s="78" t="s">
        <v>34</v>
      </c>
      <c r="C26" s="79"/>
      <c r="D26" s="79"/>
      <c r="E26" s="79"/>
      <c r="F26" s="79"/>
      <c r="G26" s="80"/>
    </row>
    <row r="27" spans="2:7" ht="15.75" thickBot="1" x14ac:dyDescent="0.3">
      <c r="B27" s="9" t="s">
        <v>35</v>
      </c>
      <c r="C27" s="7">
        <f>+-10%</f>
        <v>-0.1</v>
      </c>
      <c r="D27" s="10" t="s">
        <v>36</v>
      </c>
      <c r="E27" s="7">
        <f>+-20%</f>
        <v>-0.2</v>
      </c>
      <c r="F27" s="10" t="s">
        <v>37</v>
      </c>
      <c r="G27" s="7" t="s">
        <v>38</v>
      </c>
    </row>
    <row r="28" spans="2:7" ht="15.75" customHeight="1" thickBot="1" x14ac:dyDescent="0.3">
      <c r="B28" s="78" t="s">
        <v>39</v>
      </c>
      <c r="C28" s="79"/>
      <c r="D28" s="79"/>
      <c r="E28" s="79"/>
      <c r="F28" s="79"/>
      <c r="G28" s="80"/>
    </row>
    <row r="29" spans="2:7" ht="15.75" customHeight="1" thickBot="1" x14ac:dyDescent="0.3">
      <c r="B29" s="9" t="s">
        <v>40</v>
      </c>
      <c r="C29" s="75" t="s">
        <v>53</v>
      </c>
      <c r="D29" s="76"/>
      <c r="E29" s="76"/>
      <c r="F29" s="76"/>
      <c r="G29" s="77"/>
    </row>
    <row r="30" spans="2:7" ht="15.75" customHeight="1" thickBot="1" x14ac:dyDescent="0.3">
      <c r="B30" s="9" t="s">
        <v>41</v>
      </c>
      <c r="C30" s="12">
        <v>44804</v>
      </c>
      <c r="D30" s="10" t="s">
        <v>42</v>
      </c>
      <c r="E30" s="75" t="s">
        <v>54</v>
      </c>
      <c r="F30" s="76"/>
      <c r="G30" s="77"/>
    </row>
    <row r="31" spans="2:7" ht="26.25" thickBot="1" x14ac:dyDescent="0.3">
      <c r="B31" s="9" t="s">
        <v>43</v>
      </c>
      <c r="C31" s="12">
        <v>45117</v>
      </c>
      <c r="D31" s="10" t="s">
        <v>42</v>
      </c>
      <c r="E31" s="75" t="s">
        <v>54</v>
      </c>
      <c r="F31" s="76"/>
      <c r="G31" s="77"/>
    </row>
    <row r="32" spans="2:7" ht="15.75" thickBot="1" x14ac:dyDescent="0.3">
      <c r="B32" s="78" t="s">
        <v>116</v>
      </c>
      <c r="C32" s="79"/>
      <c r="D32" s="79"/>
      <c r="E32" s="79"/>
      <c r="F32" s="79"/>
      <c r="G32" s="80"/>
    </row>
    <row r="33" spans="1:15" ht="15.75" thickBot="1" x14ac:dyDescent="0.3">
      <c r="B33" s="81" t="s">
        <v>44</v>
      </c>
      <c r="C33" s="8" t="s">
        <v>15</v>
      </c>
      <c r="D33" s="8" t="s">
        <v>16</v>
      </c>
      <c r="E33" s="8" t="s">
        <v>17</v>
      </c>
      <c r="F33" s="8" t="s">
        <v>18</v>
      </c>
      <c r="G33" s="8" t="s">
        <v>19</v>
      </c>
    </row>
    <row r="34" spans="1:15" ht="15.75" thickBot="1" x14ac:dyDescent="0.3">
      <c r="B34" s="82"/>
      <c r="C34" s="7">
        <v>19</v>
      </c>
      <c r="D34" s="7">
        <v>40</v>
      </c>
      <c r="E34" s="13"/>
      <c r="F34" s="13"/>
      <c r="G34" s="14"/>
    </row>
    <row r="36" spans="1:15" ht="15.75" hidden="1" thickBot="1" x14ac:dyDescent="0.3">
      <c r="A36" s="8" t="s">
        <v>15</v>
      </c>
      <c r="B36" s="96">
        <v>2017</v>
      </c>
      <c r="C36" s="96"/>
      <c r="D36" s="96">
        <v>2018</v>
      </c>
      <c r="E36" s="96"/>
      <c r="F36" s="96">
        <v>2019</v>
      </c>
      <c r="G36" s="96"/>
      <c r="H36" s="96">
        <v>2020</v>
      </c>
      <c r="I36" s="96"/>
      <c r="J36" s="96">
        <v>2021</v>
      </c>
      <c r="K36" s="96"/>
      <c r="L36" s="96">
        <v>2022</v>
      </c>
      <c r="M36" s="96"/>
      <c r="N36" s="96">
        <v>2023</v>
      </c>
      <c r="O36" s="96"/>
    </row>
    <row r="37" spans="1:15" ht="15.75" hidden="1" thickBot="1" x14ac:dyDescent="0.3">
      <c r="A37" s="19" t="s">
        <v>89</v>
      </c>
      <c r="B37" s="17">
        <v>136440164.62</v>
      </c>
      <c r="C37" s="16">
        <f>+B37/B38</f>
        <v>0.23960579685310796</v>
      </c>
      <c r="D37" s="17">
        <v>150095318.49000001</v>
      </c>
      <c r="E37" s="16">
        <f>+D37/D38</f>
        <v>0.25272489967956585</v>
      </c>
      <c r="F37" s="17">
        <v>143375375.55000001</v>
      </c>
      <c r="G37" s="16">
        <f>+F37/F38</f>
        <v>0.24362537759838043</v>
      </c>
      <c r="H37" s="17">
        <v>219323076.56</v>
      </c>
      <c r="I37" s="16">
        <f>+H37/H38</f>
        <v>0.4171416152594466</v>
      </c>
      <c r="J37" s="17">
        <v>145105935.75999999</v>
      </c>
      <c r="K37" s="16">
        <f>+J37/J38</f>
        <v>0.2612950106480903</v>
      </c>
      <c r="L37" s="17">
        <v>135047003.44999999</v>
      </c>
      <c r="M37" s="16">
        <f>+L37/L38</f>
        <v>0.23807077769297685</v>
      </c>
      <c r="N37" s="17">
        <v>166470986.94999999</v>
      </c>
      <c r="O37" s="16">
        <f>+N37/N38</f>
        <v>0.19397525112124919</v>
      </c>
    </row>
    <row r="38" spans="1:15" ht="17.25" hidden="1" thickBot="1" x14ac:dyDescent="0.35">
      <c r="A38" s="19" t="s">
        <v>90</v>
      </c>
      <c r="B38" s="17">
        <v>569435992</v>
      </c>
      <c r="C38" s="18"/>
      <c r="D38" s="17">
        <v>593907916</v>
      </c>
      <c r="E38" s="18"/>
      <c r="F38" s="17">
        <v>588507556</v>
      </c>
      <c r="G38" s="18"/>
      <c r="H38" s="17">
        <v>525776063.89999998</v>
      </c>
      <c r="I38" s="18"/>
      <c r="J38" s="17">
        <v>555333740.97000003</v>
      </c>
      <c r="K38" s="18"/>
      <c r="L38" s="17">
        <v>567255690.75999999</v>
      </c>
      <c r="M38" s="18"/>
      <c r="N38" s="17">
        <v>858207353.71000004</v>
      </c>
      <c r="O38" s="18"/>
    </row>
    <row r="39" spans="1:15" ht="15.75" hidden="1" thickBot="1" x14ac:dyDescent="0.3">
      <c r="A39" s="8" t="s">
        <v>16</v>
      </c>
    </row>
    <row r="40" spans="1:15" ht="15.75" hidden="1" thickBot="1" x14ac:dyDescent="0.3">
      <c r="A40" s="19" t="s">
        <v>89</v>
      </c>
      <c r="B40" s="17">
        <v>266509234.28999999</v>
      </c>
      <c r="C40" s="16">
        <f>+B40/B41</f>
        <v>0.46802316333035721</v>
      </c>
      <c r="D40" s="17">
        <v>281360082.87</v>
      </c>
      <c r="E40" s="16">
        <f>+D40/D41</f>
        <v>0.45713746237508407</v>
      </c>
      <c r="F40" s="17">
        <v>282189676.36000001</v>
      </c>
      <c r="G40" s="16">
        <f>+F40/F41</f>
        <v>0.54492177004573861</v>
      </c>
      <c r="H40" s="17">
        <v>338317101.89999998</v>
      </c>
      <c r="I40" s="16">
        <f>+H40/H41</f>
        <v>0.64139133808792259</v>
      </c>
      <c r="J40" s="17">
        <v>268430270.13999999</v>
      </c>
      <c r="K40" s="16">
        <f>+J40/J41</f>
        <v>0.45270953976326217</v>
      </c>
      <c r="L40" s="17">
        <v>317590261.41000003</v>
      </c>
      <c r="M40" s="16">
        <f>+L40/L41</f>
        <v>0.50928811683423725</v>
      </c>
      <c r="N40" s="17">
        <v>343824609.56999999</v>
      </c>
      <c r="O40" s="16">
        <f>+N40/N41</f>
        <v>0.39989200938363334</v>
      </c>
    </row>
    <row r="41" spans="1:15" ht="17.25" hidden="1" thickBot="1" x14ac:dyDescent="0.35">
      <c r="A41" s="19" t="s">
        <v>90</v>
      </c>
      <c r="B41" s="17">
        <v>569435992</v>
      </c>
      <c r="D41" s="17">
        <v>615482444.62</v>
      </c>
      <c r="E41" s="18"/>
      <c r="F41" s="17">
        <v>517853556</v>
      </c>
      <c r="G41" s="18"/>
      <c r="H41" s="17">
        <v>527473761.81999999</v>
      </c>
      <c r="I41" s="18"/>
      <c r="J41" s="17">
        <v>592941492.41999996</v>
      </c>
      <c r="L41" s="17">
        <v>623596449.46000004</v>
      </c>
      <c r="N41" s="17">
        <v>859793648.03999996</v>
      </c>
    </row>
    <row r="42" spans="1:15" ht="15.75" hidden="1" thickBot="1" x14ac:dyDescent="0.3">
      <c r="A42" s="8" t="s">
        <v>17</v>
      </c>
    </row>
    <row r="43" spans="1:15" ht="15.75" hidden="1" thickBot="1" x14ac:dyDescent="0.3">
      <c r="A43" s="19" t="s">
        <v>89</v>
      </c>
      <c r="B43" s="17">
        <v>387033022.14999998</v>
      </c>
      <c r="C43" s="45">
        <f>+B43/B44</f>
        <v>0.67595993411730915</v>
      </c>
      <c r="D43" s="17">
        <v>404707556.16000003</v>
      </c>
      <c r="E43" s="16">
        <f>+D43/D44</f>
        <v>0.65754524714326701</v>
      </c>
      <c r="F43" s="17">
        <v>409161108.18000001</v>
      </c>
      <c r="G43" s="16">
        <f>+F43/F44</f>
        <v>0.7860237642776321</v>
      </c>
      <c r="H43" s="39">
        <v>460410663.63</v>
      </c>
      <c r="I43" s="16">
        <f>+H43/H44</f>
        <v>0.84138104300026073</v>
      </c>
      <c r="J43" s="17">
        <v>403141653.38</v>
      </c>
      <c r="K43" s="16">
        <f>+J43/J44</f>
        <v>0.66607705615685786</v>
      </c>
      <c r="L43" s="17">
        <v>487067987.77999997</v>
      </c>
      <c r="M43" s="16">
        <f>+L43/L44</f>
        <v>0.69800427383524299</v>
      </c>
    </row>
    <row r="44" spans="1:15" ht="17.25" hidden="1" thickBot="1" x14ac:dyDescent="0.35">
      <c r="A44" s="19" t="s">
        <v>90</v>
      </c>
      <c r="B44" s="17">
        <v>572567992</v>
      </c>
      <c r="D44" s="17">
        <v>615482444.62</v>
      </c>
      <c r="E44" s="18"/>
      <c r="F44" s="17">
        <v>520545467.93000001</v>
      </c>
      <c r="G44" s="18"/>
      <c r="H44" s="17">
        <v>547208268.42999995</v>
      </c>
      <c r="J44" s="17">
        <v>605247770.74000001</v>
      </c>
      <c r="L44" s="17">
        <v>697800867.47000003</v>
      </c>
    </row>
    <row r="45" spans="1:15" ht="15.75" hidden="1" thickBot="1" x14ac:dyDescent="0.3">
      <c r="A45" s="8" t="s">
        <v>18</v>
      </c>
    </row>
    <row r="46" spans="1:15" ht="15.75" hidden="1" thickBot="1" x14ac:dyDescent="0.3">
      <c r="A46" s="19" t="s">
        <v>89</v>
      </c>
      <c r="B46" s="17">
        <v>573789916.65999997</v>
      </c>
      <c r="C46" s="16">
        <f>+B46/B47</f>
        <v>1</v>
      </c>
      <c r="D46" s="17">
        <v>598704816.67999995</v>
      </c>
      <c r="E46" s="16">
        <f>+D46/D47</f>
        <v>0.95377882246605394</v>
      </c>
      <c r="F46" s="17">
        <v>561201390.71000004</v>
      </c>
      <c r="G46" s="16">
        <f>+F46/F47</f>
        <v>0.99999999967925957</v>
      </c>
      <c r="H46" s="17">
        <v>579290921.46000004</v>
      </c>
      <c r="I46" s="16">
        <f>+H46/H47</f>
        <v>0.99995420006801206</v>
      </c>
      <c r="J46" s="17">
        <v>708335137.23000002</v>
      </c>
      <c r="K46" s="16">
        <f>+J46/J47</f>
        <v>1</v>
      </c>
      <c r="L46" s="17">
        <v>803327279.49000001</v>
      </c>
      <c r="M46" s="16">
        <f>+L46/L47</f>
        <v>0.94140583431261804</v>
      </c>
    </row>
    <row r="47" spans="1:15" ht="17.25" hidden="1" thickBot="1" x14ac:dyDescent="0.35">
      <c r="A47" s="19" t="s">
        <v>90</v>
      </c>
      <c r="B47" s="17">
        <v>573789916.65999997</v>
      </c>
      <c r="D47" s="17">
        <v>627718714.84000003</v>
      </c>
      <c r="E47" s="18"/>
      <c r="F47" s="17">
        <v>561201390.88999999</v>
      </c>
      <c r="G47" s="18"/>
      <c r="H47" s="17">
        <v>579317454.15999997</v>
      </c>
      <c r="J47" s="17">
        <v>708335137.23000002</v>
      </c>
      <c r="L47" s="17">
        <v>853327279.49000001</v>
      </c>
    </row>
    <row r="48" spans="1:15" hidden="1" x14ac:dyDescent="0.25"/>
    <row r="49" spans="2:2" hidden="1" x14ac:dyDescent="0.25"/>
    <row r="50" spans="2:2" hidden="1" x14ac:dyDescent="0.25"/>
    <row r="53" spans="2:2" x14ac:dyDescent="0.25">
      <c r="B53" s="56">
        <f>+B38-Recaudación!B38</f>
        <v>2197731</v>
      </c>
    </row>
  </sheetData>
  <mergeCells count="27">
    <mergeCell ref="A2:H2"/>
    <mergeCell ref="A3:H3"/>
    <mergeCell ref="B4:G4"/>
    <mergeCell ref="B5:G5"/>
    <mergeCell ref="B6:G6"/>
    <mergeCell ref="E31:G31"/>
    <mergeCell ref="B7:G7"/>
    <mergeCell ref="C9:G9"/>
    <mergeCell ref="E10:G10"/>
    <mergeCell ref="C11:G11"/>
    <mergeCell ref="C13:G13"/>
    <mergeCell ref="N36:O36"/>
    <mergeCell ref="L36:M36"/>
    <mergeCell ref="J36:K36"/>
    <mergeCell ref="B14:B15"/>
    <mergeCell ref="B26:G26"/>
    <mergeCell ref="B28:G28"/>
    <mergeCell ref="C29:G29"/>
    <mergeCell ref="C22:G22"/>
    <mergeCell ref="C23:G23"/>
    <mergeCell ref="H36:I36"/>
    <mergeCell ref="B36:C36"/>
    <mergeCell ref="D36:E36"/>
    <mergeCell ref="F36:G36"/>
    <mergeCell ref="B32:G32"/>
    <mergeCell ref="B33:B34"/>
    <mergeCell ref="E30:G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64"/>
  <sheetViews>
    <sheetView workbookViewId="0">
      <selection activeCell="F26" sqref="F26"/>
    </sheetView>
  </sheetViews>
  <sheetFormatPr baseColWidth="10" defaultRowHeight="15" x14ac:dyDescent="0.25"/>
  <cols>
    <col min="1" max="1" width="7.5703125" customWidth="1"/>
    <col min="2" max="2" width="17.85546875" customWidth="1"/>
    <col min="3" max="3" width="0.5703125" customWidth="1"/>
    <col min="5" max="5" width="15.140625" bestFit="1" customWidth="1"/>
    <col min="7" max="7" width="12.85546875" bestFit="1" customWidth="1"/>
    <col min="9" max="9" width="12.85546875" bestFit="1" customWidth="1"/>
    <col min="11" max="11" width="12.85546875" bestFit="1" customWidth="1"/>
    <col min="13" max="13" width="12.85546875" bestFit="1" customWidth="1"/>
    <col min="15" max="15" width="12.85546875" bestFit="1" customWidth="1"/>
    <col min="18" max="18" width="12.85546875" bestFit="1" customWidth="1"/>
    <col min="19" max="21" width="12" bestFit="1" customWidth="1"/>
    <col min="24" max="24" width="12.85546875" bestFit="1" customWidth="1"/>
    <col min="25" max="26" width="12" bestFit="1" customWidth="1"/>
    <col min="27" max="27" width="12.85546875" bestFit="1" customWidth="1"/>
    <col min="30" max="30" width="12.85546875" bestFit="1" customWidth="1"/>
    <col min="31" max="32" width="12" bestFit="1" customWidth="1"/>
    <col min="33" max="33" width="12.85546875" bestFit="1" customWidth="1"/>
    <col min="34" max="34" width="12" bestFit="1" customWidth="1"/>
    <col min="37" max="37" width="12.85546875" bestFit="1" customWidth="1"/>
    <col min="39" max="39" width="12" bestFit="1" customWidth="1"/>
    <col min="40" max="40" width="12.85546875" bestFit="1" customWidth="1"/>
    <col min="45" max="45" width="12.85546875" bestFit="1" customWidth="1"/>
    <col min="46" max="47" width="12" bestFit="1" customWidth="1"/>
    <col min="48" max="48" width="12.85546875" bestFit="1" customWidth="1"/>
    <col min="49" max="49" width="11.5703125" bestFit="1" customWidth="1"/>
  </cols>
  <sheetData>
    <row r="2" spans="2:44" ht="21" x14ac:dyDescent="0.35">
      <c r="B2" s="90" t="s">
        <v>117</v>
      </c>
      <c r="C2" s="90"/>
      <c r="D2" s="90"/>
      <c r="E2" s="90"/>
      <c r="F2" s="90"/>
      <c r="G2" s="90"/>
      <c r="H2" s="90"/>
    </row>
    <row r="3" spans="2:44" ht="15.75" x14ac:dyDescent="0.25">
      <c r="B3" s="91" t="s">
        <v>118</v>
      </c>
      <c r="C3" s="91"/>
      <c r="D3" s="91"/>
      <c r="E3" s="91"/>
      <c r="F3" s="91"/>
      <c r="G3" s="91"/>
      <c r="H3" s="91"/>
    </row>
    <row r="4" spans="2:44" x14ac:dyDescent="0.25">
      <c r="B4" s="92"/>
      <c r="C4" s="92"/>
      <c r="D4" s="92"/>
      <c r="E4" s="92"/>
      <c r="F4" s="92"/>
      <c r="G4" s="92"/>
      <c r="H4" s="92"/>
      <c r="I4" s="32"/>
      <c r="J4" s="32"/>
      <c r="K4" s="41"/>
      <c r="L4" s="41"/>
      <c r="M4" s="63"/>
      <c r="N4" s="63"/>
      <c r="O4" s="63"/>
      <c r="P4" s="68"/>
      <c r="Q4" s="68"/>
      <c r="R4" s="68"/>
      <c r="S4" s="68"/>
      <c r="T4" s="68"/>
      <c r="U4" s="68"/>
      <c r="V4" s="68"/>
      <c r="W4" s="68"/>
      <c r="X4" s="63"/>
      <c r="Y4" s="63"/>
      <c r="Z4" s="63"/>
      <c r="AA4" s="63"/>
      <c r="AB4" s="63"/>
      <c r="AC4" s="63"/>
      <c r="AD4" s="41"/>
      <c r="AE4" s="41"/>
      <c r="AF4" s="41"/>
      <c r="AG4" s="41"/>
      <c r="AH4" s="41"/>
      <c r="AI4" s="59"/>
      <c r="AJ4" s="41"/>
      <c r="AK4" s="32"/>
      <c r="AL4" s="32"/>
      <c r="AM4" s="32"/>
      <c r="AN4" s="32"/>
      <c r="AO4" s="32"/>
      <c r="AP4" s="32"/>
      <c r="AQ4" s="32"/>
      <c r="AR4" s="32"/>
    </row>
    <row r="5" spans="2:44" x14ac:dyDescent="0.25">
      <c r="B5" s="93" t="s">
        <v>0</v>
      </c>
      <c r="C5" s="93"/>
      <c r="D5" s="93"/>
      <c r="E5" s="93"/>
      <c r="F5" s="93"/>
      <c r="G5" s="93"/>
      <c r="H5" s="93"/>
      <c r="I5" s="33"/>
      <c r="J5" s="33"/>
      <c r="K5" s="42"/>
      <c r="L5" s="42"/>
      <c r="M5" s="64"/>
      <c r="N5" s="64"/>
      <c r="O5" s="64"/>
      <c r="P5" s="69"/>
      <c r="Q5" s="69"/>
      <c r="R5" s="69"/>
      <c r="S5" s="69"/>
      <c r="T5" s="69"/>
      <c r="U5" s="69"/>
      <c r="V5" s="69"/>
      <c r="W5" s="69"/>
      <c r="X5" s="64"/>
      <c r="Y5" s="64"/>
      <c r="Z5" s="64"/>
      <c r="AA5" s="64"/>
      <c r="AB5" s="64"/>
      <c r="AC5" s="64"/>
      <c r="AD5" s="42"/>
      <c r="AE5" s="42"/>
      <c r="AF5" s="42"/>
      <c r="AG5" s="42"/>
      <c r="AH5" s="42"/>
      <c r="AI5" s="60"/>
      <c r="AJ5" s="42"/>
      <c r="AK5" s="33"/>
      <c r="AL5" s="33"/>
      <c r="AM5" s="33"/>
      <c r="AN5" s="33"/>
      <c r="AO5" s="33"/>
      <c r="AP5" s="33"/>
      <c r="AQ5" s="33"/>
      <c r="AR5" s="33"/>
    </row>
    <row r="6" spans="2:44" x14ac:dyDescent="0.25">
      <c r="B6" s="86" t="s">
        <v>1</v>
      </c>
      <c r="C6" s="86"/>
      <c r="D6" s="86"/>
      <c r="E6" s="86"/>
      <c r="F6" s="86"/>
      <c r="G6" s="86"/>
      <c r="H6" s="86"/>
      <c r="I6" s="34"/>
      <c r="J6" s="34"/>
      <c r="K6" s="40"/>
      <c r="L6" s="40"/>
      <c r="M6" s="62"/>
      <c r="N6" s="62"/>
      <c r="O6" s="62"/>
      <c r="P6" s="67"/>
      <c r="Q6" s="67"/>
      <c r="R6" s="67"/>
      <c r="S6" s="67"/>
      <c r="T6" s="67"/>
      <c r="U6" s="67"/>
      <c r="V6" s="67"/>
      <c r="W6" s="67"/>
      <c r="X6" s="62"/>
      <c r="Y6" s="62"/>
      <c r="Z6" s="62"/>
      <c r="AA6" s="62"/>
      <c r="AB6" s="62"/>
      <c r="AC6" s="62"/>
      <c r="AD6" s="40"/>
      <c r="AE6" s="40"/>
      <c r="AF6" s="40"/>
      <c r="AG6" s="40"/>
      <c r="AH6" s="40"/>
      <c r="AI6" s="58"/>
      <c r="AJ6" s="40"/>
      <c r="AK6" s="34"/>
      <c r="AL6" s="34"/>
      <c r="AM6" s="34"/>
      <c r="AN6" s="34"/>
      <c r="AO6" s="34"/>
      <c r="AP6" s="34"/>
      <c r="AQ6" s="34"/>
      <c r="AR6" s="34"/>
    </row>
    <row r="7" spans="2:44" ht="15.75" thickBot="1" x14ac:dyDescent="0.3">
      <c r="B7" s="108"/>
      <c r="C7" s="108"/>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2:44" ht="15.75" thickBot="1" x14ac:dyDescent="0.3">
      <c r="B8" s="104" t="s">
        <v>2</v>
      </c>
      <c r="C8" s="105"/>
      <c r="D8" s="87" t="s">
        <v>69</v>
      </c>
      <c r="E8" s="88"/>
      <c r="F8" s="88"/>
      <c r="G8" s="88"/>
      <c r="H8" s="89"/>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row>
    <row r="9" spans="2:44" ht="25.5" customHeight="1" thickBot="1" x14ac:dyDescent="0.3">
      <c r="B9" s="104" t="s">
        <v>3</v>
      </c>
      <c r="C9" s="105"/>
      <c r="D9" s="4" t="s">
        <v>4</v>
      </c>
      <c r="E9" s="5" t="s">
        <v>5</v>
      </c>
      <c r="F9" s="75" t="s">
        <v>64</v>
      </c>
      <c r="G9" s="76"/>
      <c r="H9" s="77"/>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row>
    <row r="10" spans="2:44" ht="25.5" customHeight="1" thickBot="1" x14ac:dyDescent="0.3">
      <c r="B10" s="104" t="s">
        <v>6</v>
      </c>
      <c r="C10" s="105"/>
      <c r="D10" s="75" t="s">
        <v>102</v>
      </c>
      <c r="E10" s="76"/>
      <c r="F10" s="76"/>
      <c r="G10" s="76"/>
      <c r="H10" s="77"/>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row>
    <row r="11" spans="2:44" ht="15.75" thickBot="1" x14ac:dyDescent="0.3">
      <c r="B11" s="104" t="s">
        <v>7</v>
      </c>
      <c r="C11" s="105"/>
      <c r="D11" s="6" t="s">
        <v>8</v>
      </c>
      <c r="E11" s="5" t="s">
        <v>9</v>
      </c>
      <c r="F11" s="7" t="s">
        <v>70</v>
      </c>
      <c r="G11" s="5" t="s">
        <v>11</v>
      </c>
      <c r="H11" s="7" t="s">
        <v>12</v>
      </c>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row>
    <row r="12" spans="2:44" ht="25.5" customHeight="1" thickBot="1" x14ac:dyDescent="0.3">
      <c r="B12" s="104" t="s">
        <v>13</v>
      </c>
      <c r="C12" s="105"/>
      <c r="D12" s="75" t="s">
        <v>71</v>
      </c>
      <c r="E12" s="76"/>
      <c r="F12" s="76"/>
      <c r="G12" s="76"/>
      <c r="H12" s="77"/>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row>
    <row r="13" spans="2:44" ht="15.75" thickBot="1" x14ac:dyDescent="0.3">
      <c r="B13" s="114" t="s">
        <v>14</v>
      </c>
      <c r="C13" s="115"/>
      <c r="D13" s="8" t="s">
        <v>15</v>
      </c>
      <c r="E13" s="8" t="s">
        <v>16</v>
      </c>
      <c r="F13" s="8" t="s">
        <v>17</v>
      </c>
      <c r="G13" s="8" t="s">
        <v>18</v>
      </c>
      <c r="H13" s="8" t="s">
        <v>19</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row>
    <row r="14" spans="2:44" ht="15.75" thickBot="1" x14ac:dyDescent="0.3">
      <c r="B14" s="116"/>
      <c r="C14" s="117"/>
      <c r="D14" s="7">
        <v>25</v>
      </c>
      <c r="E14" s="7">
        <v>50</v>
      </c>
      <c r="F14" s="7">
        <v>75</v>
      </c>
      <c r="G14" s="7">
        <v>99</v>
      </c>
      <c r="H14" s="7">
        <v>99</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row>
    <row r="15" spans="2:44" ht="15.75" thickBot="1" x14ac:dyDescent="0.3">
      <c r="B15" s="106" t="s">
        <v>112</v>
      </c>
      <c r="C15" s="107"/>
      <c r="D15" s="7">
        <v>19</v>
      </c>
      <c r="E15" s="7">
        <v>41</v>
      </c>
      <c r="F15" s="7">
        <v>60</v>
      </c>
      <c r="G15" s="7">
        <v>72</v>
      </c>
      <c r="H15" s="7">
        <v>72</v>
      </c>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row>
    <row r="16" spans="2:44" ht="15.75" thickBot="1" x14ac:dyDescent="0.3">
      <c r="B16" s="106" t="s">
        <v>105</v>
      </c>
      <c r="C16" s="107"/>
      <c r="D16" s="7">
        <v>25</v>
      </c>
      <c r="E16" s="7">
        <v>46</v>
      </c>
      <c r="F16" s="7">
        <v>66</v>
      </c>
      <c r="G16" s="7">
        <v>95</v>
      </c>
      <c r="H16" s="7">
        <v>95</v>
      </c>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row>
    <row r="17" spans="2:44" ht="15.75" thickBot="1" x14ac:dyDescent="0.3">
      <c r="B17" s="106" t="s">
        <v>104</v>
      </c>
      <c r="C17" s="107"/>
      <c r="D17" s="7"/>
      <c r="E17" s="7"/>
      <c r="F17" s="7"/>
      <c r="G17" s="7"/>
      <c r="H17" s="7"/>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row>
    <row r="18" spans="2:44" ht="15.75" thickBot="1" x14ac:dyDescent="0.3">
      <c r="B18" s="106" t="s">
        <v>20</v>
      </c>
      <c r="C18" s="107"/>
      <c r="D18" s="6">
        <v>24</v>
      </c>
      <c r="E18" s="7">
        <v>49</v>
      </c>
      <c r="F18" s="7">
        <v>73</v>
      </c>
      <c r="G18" s="7">
        <v>99</v>
      </c>
      <c r="H18" s="7">
        <v>99</v>
      </c>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row>
    <row r="19" spans="2:44" ht="15.75" thickBot="1" x14ac:dyDescent="0.3">
      <c r="B19" s="104" t="s">
        <v>21</v>
      </c>
      <c r="C19" s="105"/>
      <c r="D19" s="6">
        <v>23</v>
      </c>
      <c r="E19" s="7">
        <v>48</v>
      </c>
      <c r="F19" s="7">
        <v>72</v>
      </c>
      <c r="G19" s="7">
        <v>98</v>
      </c>
      <c r="H19" s="7">
        <v>98</v>
      </c>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row>
    <row r="20" spans="2:44" ht="26.25" thickBot="1" x14ac:dyDescent="0.3">
      <c r="B20" s="118" t="s">
        <v>22</v>
      </c>
      <c r="C20" s="119"/>
      <c r="D20" s="6" t="s">
        <v>23</v>
      </c>
      <c r="E20" s="10" t="s">
        <v>24</v>
      </c>
      <c r="F20" s="6" t="s">
        <v>72</v>
      </c>
      <c r="G20" s="10" t="s">
        <v>26</v>
      </c>
      <c r="H20" s="6" t="s">
        <v>27</v>
      </c>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row>
    <row r="21" spans="2:44" ht="15.75" thickBot="1" x14ac:dyDescent="0.3">
      <c r="B21" s="118" t="s">
        <v>28</v>
      </c>
      <c r="C21" s="119"/>
      <c r="D21" s="83" t="s">
        <v>29</v>
      </c>
      <c r="E21" s="84"/>
      <c r="F21" s="84"/>
      <c r="G21" s="84"/>
      <c r="H21" s="85"/>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row>
    <row r="22" spans="2:44" ht="15.75" thickBot="1" x14ac:dyDescent="0.3">
      <c r="B22" s="118" t="s">
        <v>30</v>
      </c>
      <c r="C22" s="119"/>
      <c r="D22" s="75" t="s">
        <v>73</v>
      </c>
      <c r="E22" s="76"/>
      <c r="F22" s="76"/>
      <c r="G22" s="76"/>
      <c r="H22" s="77"/>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row>
    <row r="23" spans="2:44" ht="26.25" thickBot="1" x14ac:dyDescent="0.3">
      <c r="B23" s="118" t="s">
        <v>31</v>
      </c>
      <c r="C23" s="119"/>
      <c r="D23" s="11" t="s">
        <v>74</v>
      </c>
      <c r="E23" s="10" t="s">
        <v>24</v>
      </c>
      <c r="F23" s="6" t="s">
        <v>75</v>
      </c>
      <c r="G23" s="10" t="s">
        <v>32</v>
      </c>
      <c r="H23" s="6" t="s">
        <v>51</v>
      </c>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2:44" ht="26.25" thickBot="1" x14ac:dyDescent="0.3">
      <c r="B24" s="118" t="s">
        <v>33</v>
      </c>
      <c r="C24" s="119"/>
      <c r="D24" s="11" t="s">
        <v>76</v>
      </c>
      <c r="E24" s="10" t="s">
        <v>24</v>
      </c>
      <c r="F24" s="6" t="s">
        <v>75</v>
      </c>
      <c r="G24" s="10" t="s">
        <v>32</v>
      </c>
      <c r="H24" s="6" t="s">
        <v>51</v>
      </c>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2:44" ht="15.75" thickBot="1" x14ac:dyDescent="0.3">
      <c r="B25" s="78" t="s">
        <v>34</v>
      </c>
      <c r="C25" s="79"/>
      <c r="D25" s="79"/>
      <c r="E25" s="79"/>
      <c r="F25" s="79"/>
      <c r="G25" s="79"/>
      <c r="H25" s="80"/>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2:44" ht="15.75" thickBot="1" x14ac:dyDescent="0.3">
      <c r="B26" s="9" t="s">
        <v>35</v>
      </c>
      <c r="C26" s="112">
        <f>+-10%</f>
        <v>-0.1</v>
      </c>
      <c r="D26" s="113"/>
      <c r="E26" s="10" t="s">
        <v>36</v>
      </c>
      <c r="F26" s="7">
        <f>+-20%</f>
        <v>-0.2</v>
      </c>
      <c r="G26" s="10" t="s">
        <v>37</v>
      </c>
      <c r="H26" s="7" t="s">
        <v>38</v>
      </c>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2:44" ht="15.75" thickBot="1" x14ac:dyDescent="0.3">
      <c r="B27" s="78" t="s">
        <v>39</v>
      </c>
      <c r="C27" s="79"/>
      <c r="D27" s="79"/>
      <c r="E27" s="79"/>
      <c r="F27" s="79"/>
      <c r="G27" s="79"/>
      <c r="H27" s="80"/>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2:44" ht="15.75" thickBot="1" x14ac:dyDescent="0.3">
      <c r="B28" s="9" t="s">
        <v>40</v>
      </c>
      <c r="C28" s="75" t="s">
        <v>77</v>
      </c>
      <c r="D28" s="76"/>
      <c r="E28" s="76"/>
      <c r="F28" s="76"/>
      <c r="G28" s="76"/>
      <c r="H28" s="77"/>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2:44" ht="15.75" thickBot="1" x14ac:dyDescent="0.3">
      <c r="B29" s="98" t="s">
        <v>41</v>
      </c>
      <c r="C29" s="99"/>
      <c r="D29" s="12">
        <v>44804</v>
      </c>
      <c r="E29" s="10" t="s">
        <v>42</v>
      </c>
      <c r="F29" s="75" t="s">
        <v>54</v>
      </c>
      <c r="G29" s="76"/>
      <c r="H29" s="7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row>
    <row r="30" spans="2:44" ht="15.75" thickBot="1" x14ac:dyDescent="0.3">
      <c r="B30" s="98" t="s">
        <v>43</v>
      </c>
      <c r="C30" s="99"/>
      <c r="D30" s="12">
        <v>45117</v>
      </c>
      <c r="E30" s="10" t="s">
        <v>42</v>
      </c>
      <c r="F30" s="75" t="s">
        <v>54</v>
      </c>
      <c r="G30" s="76"/>
      <c r="H30" s="77"/>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row>
    <row r="31" spans="2:44" ht="15.75" thickBot="1" x14ac:dyDescent="0.3">
      <c r="B31" s="78" t="s">
        <v>116</v>
      </c>
      <c r="C31" s="79"/>
      <c r="D31" s="79"/>
      <c r="E31" s="79"/>
      <c r="F31" s="79"/>
      <c r="G31" s="79"/>
      <c r="H31" s="80"/>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row>
    <row r="32" spans="2:44" ht="15.75" thickBot="1" x14ac:dyDescent="0.3">
      <c r="B32" s="81" t="s">
        <v>44</v>
      </c>
      <c r="C32" s="100" t="s">
        <v>15</v>
      </c>
      <c r="D32" s="101"/>
      <c r="E32" s="8" t="s">
        <v>16</v>
      </c>
      <c r="F32" s="8" t="s">
        <v>17</v>
      </c>
      <c r="G32" s="8" t="s">
        <v>18</v>
      </c>
      <c r="H32" s="8" t="s">
        <v>19</v>
      </c>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row>
    <row r="33" spans="1:51" ht="15.75" thickBot="1" x14ac:dyDescent="0.3">
      <c r="B33" s="82"/>
      <c r="C33" s="102">
        <v>14</v>
      </c>
      <c r="D33" s="103"/>
      <c r="E33" s="7">
        <v>30</v>
      </c>
      <c r="F33" s="13"/>
      <c r="G33" s="13"/>
      <c r="H33" s="13"/>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row>
    <row r="34" spans="1:51" ht="71.25" hidden="1" customHeight="1" x14ac:dyDescent="0.25">
      <c r="B34" s="97" t="s">
        <v>113</v>
      </c>
      <c r="C34" s="97"/>
      <c r="D34" s="97"/>
      <c r="E34" s="97"/>
      <c r="F34" s="97"/>
      <c r="G34" s="97"/>
      <c r="H34" s="97"/>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row>
    <row r="35" spans="1:51" hidden="1" x14ac:dyDescent="0.25">
      <c r="E35" s="21"/>
      <c r="F35" s="21"/>
      <c r="G35" s="21"/>
      <c r="H35" s="21"/>
      <c r="I35" s="21"/>
      <c r="J35" s="21"/>
      <c r="K35" s="21"/>
      <c r="L35" s="21"/>
      <c r="M35" s="21"/>
      <c r="N35" s="21"/>
      <c r="O35" s="21"/>
      <c r="P35" s="21"/>
      <c r="Q35" s="21"/>
      <c r="R35" s="124">
        <v>2023</v>
      </c>
      <c r="S35" s="124"/>
      <c r="T35" s="124"/>
      <c r="U35" s="124"/>
      <c r="V35" s="124"/>
      <c r="W35" s="21"/>
      <c r="X35" s="123">
        <v>2022</v>
      </c>
      <c r="Y35" s="123"/>
      <c r="Z35" s="123"/>
      <c r="AA35" s="123"/>
      <c r="AB35" s="123"/>
      <c r="AC35" s="21"/>
      <c r="AD35" s="120">
        <v>2021</v>
      </c>
      <c r="AE35" s="121"/>
      <c r="AF35" s="121"/>
      <c r="AG35" s="121"/>
      <c r="AH35" s="121"/>
      <c r="AI35" s="121"/>
      <c r="AJ35" s="122"/>
      <c r="AK35" s="96">
        <v>2020</v>
      </c>
      <c r="AL35" s="96"/>
      <c r="AM35" s="96"/>
      <c r="AN35" s="96"/>
      <c r="AO35" s="96"/>
      <c r="AP35" s="96"/>
      <c r="AQ35" s="96"/>
      <c r="AR35" s="21"/>
      <c r="AS35" s="96">
        <v>2019</v>
      </c>
      <c r="AT35" s="96"/>
      <c r="AU35" s="96"/>
      <c r="AV35" s="96"/>
      <c r="AW35" s="96"/>
      <c r="AX35" s="96"/>
      <c r="AY35" s="96"/>
    </row>
    <row r="36" spans="1:51" ht="15.75" hidden="1" thickBot="1" x14ac:dyDescent="0.3">
      <c r="A36" s="8" t="s">
        <v>15</v>
      </c>
      <c r="B36" s="111">
        <v>2017</v>
      </c>
      <c r="C36" s="96"/>
      <c r="D36" s="96"/>
      <c r="E36" s="96">
        <v>2018</v>
      </c>
      <c r="F36" s="96"/>
      <c r="G36" s="96">
        <v>2019</v>
      </c>
      <c r="H36" s="96"/>
      <c r="I36" s="96">
        <v>2020</v>
      </c>
      <c r="J36" s="96"/>
      <c r="K36" s="96">
        <v>2021</v>
      </c>
      <c r="L36" s="96"/>
      <c r="M36" s="96">
        <v>2022</v>
      </c>
      <c r="N36" s="96"/>
      <c r="O36" s="96">
        <v>2023</v>
      </c>
      <c r="P36" s="96"/>
      <c r="Q36" s="70"/>
      <c r="R36" s="46">
        <v>1000</v>
      </c>
      <c r="S36" s="47">
        <v>2000</v>
      </c>
      <c r="T36" s="47">
        <v>3000</v>
      </c>
      <c r="U36" s="47">
        <v>4000</v>
      </c>
      <c r="V36" s="47">
        <v>5000</v>
      </c>
      <c r="W36" s="70"/>
      <c r="X36" s="46">
        <v>1000</v>
      </c>
      <c r="Y36" s="47">
        <v>2000</v>
      </c>
      <c r="Z36" s="47">
        <v>3000</v>
      </c>
      <c r="AA36" s="47">
        <v>4000</v>
      </c>
      <c r="AB36" s="47">
        <v>5000</v>
      </c>
      <c r="AC36" s="65"/>
      <c r="AD36" s="46">
        <v>1000</v>
      </c>
      <c r="AE36" s="47">
        <v>2000</v>
      </c>
      <c r="AF36" s="47">
        <v>3000</v>
      </c>
      <c r="AG36" s="47">
        <v>4000</v>
      </c>
      <c r="AH36" s="47">
        <v>5000</v>
      </c>
      <c r="AI36" s="47">
        <v>6000</v>
      </c>
      <c r="AJ36" s="48">
        <v>9000</v>
      </c>
      <c r="AK36">
        <v>1000</v>
      </c>
      <c r="AL36">
        <v>2000</v>
      </c>
      <c r="AM36">
        <v>3000</v>
      </c>
      <c r="AN36">
        <v>4000</v>
      </c>
      <c r="AO36">
        <v>5000</v>
      </c>
      <c r="AP36">
        <v>6000</v>
      </c>
      <c r="AQ36">
        <v>9000</v>
      </c>
      <c r="AR36" s="35"/>
      <c r="AS36">
        <v>1000</v>
      </c>
      <c r="AT36">
        <v>2000</v>
      </c>
      <c r="AU36">
        <v>3000</v>
      </c>
      <c r="AV36">
        <v>4000</v>
      </c>
      <c r="AW36">
        <v>5000</v>
      </c>
      <c r="AX36">
        <v>6000</v>
      </c>
      <c r="AY36">
        <v>9000</v>
      </c>
    </row>
    <row r="37" spans="1:51" ht="15.75" hidden="1" thickBot="1" x14ac:dyDescent="0.3">
      <c r="A37" t="s">
        <v>97</v>
      </c>
      <c r="B37" s="17">
        <v>136440164.62</v>
      </c>
      <c r="D37" s="29">
        <f>+B37/B38</f>
        <v>0.23960579685310796</v>
      </c>
      <c r="E37" s="23">
        <v>150095318.49000001</v>
      </c>
      <c r="F37" s="29">
        <f>+E37/E38</f>
        <v>0.25272489967956585</v>
      </c>
      <c r="G37" s="31">
        <f>SUM(AS37:AY37)-AV37-AY37</f>
        <v>110394613.83000001</v>
      </c>
      <c r="H37" s="29">
        <f>+G37/G38</f>
        <v>0.18758402114721534</v>
      </c>
      <c r="I37" s="23">
        <f>SUM(AK37:AQ37)-AN37-AQ37</f>
        <v>179555745.41999996</v>
      </c>
      <c r="J37" s="29">
        <f>+I37/I38</f>
        <v>0.3415061235160195</v>
      </c>
      <c r="K37" s="23">
        <f>SUM(AD37:AJ37)-AG37-AJ37</f>
        <v>108183853.33999999</v>
      </c>
      <c r="L37" s="29">
        <f>+K37/K38</f>
        <v>0.19480871655850684</v>
      </c>
      <c r="M37" s="23">
        <f>SUM(X37:AB37)-AA37</f>
        <v>107975637.51999998</v>
      </c>
      <c r="N37" s="29">
        <f>+M37/M38</f>
        <v>0.19034738527759143</v>
      </c>
      <c r="O37" s="23">
        <f>SUM(R37:V37)-U37</f>
        <v>120673504.61999999</v>
      </c>
      <c r="P37" s="29">
        <f>+O37/O38</f>
        <v>0.14061112864895961</v>
      </c>
      <c r="Q37" s="29"/>
      <c r="R37" s="49">
        <v>105393774.81999999</v>
      </c>
      <c r="S37" s="50">
        <v>7949654.3499999996</v>
      </c>
      <c r="T37" s="50">
        <v>6398136.3300000001</v>
      </c>
      <c r="U37" s="50">
        <v>45797482.329999998</v>
      </c>
      <c r="V37" s="50">
        <v>931939.12</v>
      </c>
      <c r="W37" s="29"/>
      <c r="X37" s="49">
        <v>94475900.890000001</v>
      </c>
      <c r="Y37" s="50">
        <v>4242389.8499999996</v>
      </c>
      <c r="Z37" s="50">
        <v>9044729.8399999999</v>
      </c>
      <c r="AA37" s="50">
        <v>27071365.93</v>
      </c>
      <c r="AB37" s="50">
        <v>212616.94</v>
      </c>
      <c r="AC37" s="29"/>
      <c r="AD37" s="49">
        <v>101029918.45</v>
      </c>
      <c r="AE37" s="50">
        <v>3091095.12</v>
      </c>
      <c r="AF37" s="50">
        <v>3410727.76</v>
      </c>
      <c r="AG37" s="50">
        <v>36922082.420000002</v>
      </c>
      <c r="AH37" s="50">
        <v>652112.01</v>
      </c>
      <c r="AI37" s="50"/>
      <c r="AJ37" s="51">
        <v>0</v>
      </c>
      <c r="AK37" s="23">
        <v>170386929.38999999</v>
      </c>
      <c r="AL37" s="23">
        <v>2270797.13</v>
      </c>
      <c r="AM37" s="23">
        <v>6797026.9800000004</v>
      </c>
      <c r="AN37" s="23">
        <v>39767331.140000001</v>
      </c>
      <c r="AO37" s="23">
        <v>100991.92</v>
      </c>
      <c r="AP37" s="23"/>
      <c r="AQ37" s="23"/>
      <c r="AR37" s="29"/>
      <c r="AS37" s="23">
        <v>98671615.150000006</v>
      </c>
      <c r="AT37" s="23">
        <v>4229025.7300000004</v>
      </c>
      <c r="AU37" s="23">
        <v>7325001.7300000004</v>
      </c>
      <c r="AV37" s="23">
        <v>32980761.719999999</v>
      </c>
      <c r="AW37" s="23">
        <v>168971.22</v>
      </c>
      <c r="AX37" s="23">
        <v>0</v>
      </c>
      <c r="AY37" s="23">
        <v>0</v>
      </c>
    </row>
    <row r="38" spans="1:51" ht="15.75" hidden="1" thickBot="1" x14ac:dyDescent="0.3">
      <c r="A38" t="s">
        <v>98</v>
      </c>
      <c r="B38" s="17">
        <v>569435992</v>
      </c>
      <c r="E38" s="23">
        <v>593907916</v>
      </c>
      <c r="F38" s="30"/>
      <c r="G38" s="23">
        <v>588507556</v>
      </c>
      <c r="H38" s="30"/>
      <c r="I38" s="23">
        <v>525776063.89999998</v>
      </c>
      <c r="J38" s="30"/>
      <c r="K38" s="23">
        <v>555333740.97000003</v>
      </c>
      <c r="L38" s="30"/>
      <c r="M38" s="23">
        <v>567255690.75999999</v>
      </c>
      <c r="N38" s="30"/>
      <c r="O38" s="23">
        <v>858207353.71000004</v>
      </c>
      <c r="P38" s="30"/>
      <c r="Q38" s="30"/>
      <c r="R38" s="30"/>
      <c r="S38" s="30"/>
      <c r="T38" s="30"/>
      <c r="U38" s="30"/>
      <c r="V38" s="30"/>
      <c r="W38" s="30"/>
      <c r="X38" s="49"/>
      <c r="Y38" s="50"/>
      <c r="Z38" s="50"/>
      <c r="AA38" s="50"/>
      <c r="AB38" s="50"/>
      <c r="AC38" s="30"/>
      <c r="AD38" s="49"/>
      <c r="AE38" s="50"/>
      <c r="AF38" s="50"/>
      <c r="AG38" s="50"/>
      <c r="AH38" s="50"/>
      <c r="AI38" s="50"/>
      <c r="AJ38" s="52"/>
      <c r="AK38" s="30"/>
      <c r="AL38" s="30"/>
      <c r="AM38" s="30"/>
      <c r="AN38" s="30"/>
      <c r="AO38" s="30"/>
      <c r="AP38" s="30"/>
      <c r="AQ38" s="30"/>
      <c r="AR38" s="30"/>
      <c r="AS38" s="30"/>
      <c r="AT38" s="30"/>
      <c r="AU38" s="30"/>
      <c r="AV38" s="30"/>
      <c r="AW38" s="30"/>
    </row>
    <row r="39" spans="1:51" ht="15.75" hidden="1" thickBot="1" x14ac:dyDescent="0.3">
      <c r="A39" s="8" t="s">
        <v>16</v>
      </c>
      <c r="E39" s="30"/>
      <c r="F39" s="30"/>
      <c r="G39" s="30"/>
      <c r="H39" s="30"/>
      <c r="I39" s="23"/>
      <c r="J39" s="29"/>
      <c r="K39" s="23"/>
      <c r="L39" s="29"/>
      <c r="M39" s="23"/>
      <c r="N39" s="29"/>
      <c r="O39" s="29"/>
      <c r="P39" s="29"/>
      <c r="Q39" s="29"/>
      <c r="R39" s="29"/>
      <c r="S39" s="29"/>
      <c r="T39" s="29"/>
      <c r="U39" s="29"/>
      <c r="V39" s="29"/>
      <c r="W39" s="29"/>
      <c r="X39" s="49"/>
      <c r="Y39" s="50"/>
      <c r="Z39" s="50"/>
      <c r="AA39" s="50"/>
      <c r="AB39" s="50"/>
      <c r="AC39" s="29"/>
      <c r="AD39" s="49"/>
      <c r="AE39" s="50"/>
      <c r="AF39" s="50"/>
      <c r="AG39" s="50"/>
      <c r="AH39" s="50"/>
      <c r="AI39" s="50"/>
      <c r="AJ39" s="51"/>
      <c r="AK39" s="30"/>
      <c r="AL39" s="30"/>
      <c r="AM39" s="30"/>
      <c r="AN39" s="30"/>
      <c r="AO39" s="30"/>
      <c r="AP39" s="30"/>
      <c r="AQ39" s="30"/>
      <c r="AR39" s="30"/>
      <c r="AS39" s="30"/>
      <c r="AT39" s="30"/>
      <c r="AU39" s="30"/>
      <c r="AV39" s="30"/>
      <c r="AW39" s="30"/>
    </row>
    <row r="40" spans="1:51" ht="15.75" hidden="1" thickBot="1" x14ac:dyDescent="0.3">
      <c r="A40" t="s">
        <v>97</v>
      </c>
      <c r="B40" s="17">
        <v>266509234.28999999</v>
      </c>
      <c r="D40" s="29">
        <f>+B40/B41</f>
        <v>0.46802316333035721</v>
      </c>
      <c r="E40" s="17">
        <v>281360082.87</v>
      </c>
      <c r="F40" s="29">
        <f>+E40/E41</f>
        <v>0.45713746237508407</v>
      </c>
      <c r="G40" s="17">
        <f>SUM(AS40:AY40)-AV40-AY40</f>
        <v>214299591.63</v>
      </c>
      <c r="H40" s="29">
        <f>+G40/G41</f>
        <v>0.41382276735780493</v>
      </c>
      <c r="I40" s="23">
        <f>SUM(AK40:AQ40)-AN40-AQ40</f>
        <v>275104578.70000005</v>
      </c>
      <c r="J40" s="29">
        <f>+I40/I41</f>
        <v>0.5215512099611872</v>
      </c>
      <c r="K40" s="23">
        <f>SUM(AD40:AJ40)-AG40-AJ40</f>
        <v>205320766.53000003</v>
      </c>
      <c r="L40" s="29">
        <f>+K40/K41</f>
        <v>0.34627491776973601</v>
      </c>
      <c r="M40" s="23">
        <f>SUM(X40:AB40)-AA40</f>
        <v>255452720.30000001</v>
      </c>
      <c r="N40" s="29">
        <f>+M40/M41</f>
        <v>0.40964428280694654</v>
      </c>
      <c r="O40" s="23">
        <f>SUM(R40:V40)-U40</f>
        <v>254885184.66</v>
      </c>
      <c r="P40" s="29">
        <f>+O40/O41</f>
        <v>0.29644925295859131</v>
      </c>
      <c r="Q40" s="29"/>
      <c r="R40" s="49">
        <v>218665471.16999999</v>
      </c>
      <c r="S40" s="50">
        <v>18320066.59</v>
      </c>
      <c r="T40" s="50">
        <v>15281970.810000001</v>
      </c>
      <c r="U40" s="50">
        <v>88939424.909999996</v>
      </c>
      <c r="V40" s="50">
        <v>2617676.09</v>
      </c>
      <c r="W40" s="29"/>
      <c r="X40" s="49">
        <v>199015537.97</v>
      </c>
      <c r="Y40" s="50">
        <v>7939091.4900000002</v>
      </c>
      <c r="Z40" s="50">
        <v>47959360.780000001</v>
      </c>
      <c r="AA40" s="50">
        <v>62137541.109999999</v>
      </c>
      <c r="AB40" s="50">
        <v>538730.06000000006</v>
      </c>
      <c r="AC40" s="29"/>
      <c r="AD40" s="49">
        <v>189119098.19</v>
      </c>
      <c r="AE40" s="50">
        <v>6331635.96</v>
      </c>
      <c r="AF40" s="50">
        <v>8974400.3399999999</v>
      </c>
      <c r="AG40" s="50">
        <v>63109503.609999999</v>
      </c>
      <c r="AH40" s="50">
        <v>895632.04</v>
      </c>
      <c r="AI40" s="50"/>
      <c r="AJ40" s="51"/>
      <c r="AK40" s="23">
        <v>259980153.12</v>
      </c>
      <c r="AL40" s="23">
        <v>2966212.34</v>
      </c>
      <c r="AM40" s="23">
        <v>11637367.439999999</v>
      </c>
      <c r="AN40" s="23">
        <v>63212523.200000003</v>
      </c>
      <c r="AO40" s="23">
        <v>520845.8</v>
      </c>
      <c r="AP40" s="29"/>
      <c r="AQ40" s="29"/>
      <c r="AR40" s="29"/>
      <c r="AS40" s="23">
        <v>192057099.00999999</v>
      </c>
      <c r="AT40" s="23">
        <v>8587064.8599999994</v>
      </c>
      <c r="AU40" s="23">
        <v>13390168.77</v>
      </c>
      <c r="AV40" s="23">
        <v>67890084.730000004</v>
      </c>
      <c r="AW40" s="23">
        <v>265258.99</v>
      </c>
      <c r="AX40" s="23">
        <v>0</v>
      </c>
      <c r="AY40" s="23">
        <v>0</v>
      </c>
    </row>
    <row r="41" spans="1:51" ht="15.75" hidden="1" thickBot="1" x14ac:dyDescent="0.3">
      <c r="A41" t="s">
        <v>98</v>
      </c>
      <c r="B41" s="17">
        <v>569435992</v>
      </c>
      <c r="E41" s="23">
        <v>615482444.62</v>
      </c>
      <c r="F41" s="30"/>
      <c r="G41" s="23">
        <v>517853556</v>
      </c>
      <c r="H41" s="30"/>
      <c r="I41" s="23">
        <v>527473761.81999999</v>
      </c>
      <c r="J41" s="30"/>
      <c r="K41" s="17">
        <v>592941492.41999996</v>
      </c>
      <c r="L41" s="30"/>
      <c r="M41" s="17">
        <v>623596449.46000004</v>
      </c>
      <c r="N41" s="30"/>
      <c r="O41" s="17">
        <v>859793648.03999996</v>
      </c>
      <c r="P41" s="30"/>
      <c r="Q41" s="30"/>
      <c r="R41" s="30"/>
      <c r="S41" s="30"/>
      <c r="T41" s="30"/>
      <c r="U41" s="30"/>
      <c r="V41" s="30"/>
      <c r="W41" s="30"/>
      <c r="X41" s="49"/>
      <c r="Y41" s="50"/>
      <c r="Z41" s="50"/>
      <c r="AA41" s="50"/>
      <c r="AB41" s="50"/>
      <c r="AC41" s="30"/>
      <c r="AD41" s="49"/>
      <c r="AE41" s="50"/>
      <c r="AF41" s="50"/>
      <c r="AG41" s="50"/>
      <c r="AH41" s="50"/>
      <c r="AI41" s="50"/>
      <c r="AJ41" s="52"/>
      <c r="AK41" s="30"/>
      <c r="AL41" s="30"/>
      <c r="AM41" s="30"/>
      <c r="AN41" s="30"/>
      <c r="AO41" s="30"/>
      <c r="AP41" s="30"/>
      <c r="AQ41" s="30"/>
      <c r="AR41" s="30"/>
      <c r="AS41" s="30"/>
      <c r="AT41" s="30"/>
      <c r="AU41" s="30"/>
      <c r="AV41" s="30"/>
      <c r="AW41" s="30"/>
    </row>
    <row r="42" spans="1:51" ht="15.75" hidden="1" thickBot="1" x14ac:dyDescent="0.3">
      <c r="A42" s="8" t="s">
        <v>17</v>
      </c>
      <c r="E42" s="30"/>
      <c r="F42" s="30"/>
      <c r="G42" s="30"/>
      <c r="H42" s="30"/>
      <c r="I42" s="30"/>
      <c r="J42" s="30"/>
      <c r="K42" s="30"/>
      <c r="L42" s="30"/>
      <c r="M42" s="30"/>
      <c r="N42" s="30"/>
      <c r="O42" s="30"/>
      <c r="P42" s="30"/>
      <c r="Q42" s="30"/>
      <c r="R42" s="30"/>
      <c r="S42" s="30"/>
      <c r="T42" s="30"/>
      <c r="U42" s="30"/>
      <c r="V42" s="30"/>
      <c r="W42" s="30"/>
      <c r="X42" s="49"/>
      <c r="Y42" s="50"/>
      <c r="Z42" s="50"/>
      <c r="AA42" s="50"/>
      <c r="AB42" s="50"/>
      <c r="AC42" s="30"/>
      <c r="AD42" s="49"/>
      <c r="AE42" s="50"/>
      <c r="AF42" s="50"/>
      <c r="AG42" s="50"/>
      <c r="AH42" s="50"/>
      <c r="AI42" s="50"/>
      <c r="AJ42" s="52"/>
      <c r="AK42" s="30"/>
      <c r="AL42" s="30"/>
      <c r="AM42" s="30"/>
      <c r="AN42" s="30"/>
      <c r="AO42" s="30"/>
      <c r="AP42" s="30"/>
      <c r="AQ42" s="30"/>
      <c r="AR42" s="30"/>
      <c r="AS42" s="30"/>
      <c r="AT42" s="30"/>
      <c r="AU42" s="30"/>
      <c r="AV42" s="30"/>
      <c r="AW42" s="30"/>
    </row>
    <row r="43" spans="1:51" ht="15.75" hidden="1" thickBot="1" x14ac:dyDescent="0.3">
      <c r="A43" t="s">
        <v>97</v>
      </c>
      <c r="B43" s="17">
        <v>387033022.14999998</v>
      </c>
      <c r="D43" s="29">
        <f>+B43/B44</f>
        <v>0.67595993411730915</v>
      </c>
      <c r="E43" s="17">
        <v>404707556.16000003</v>
      </c>
      <c r="F43" s="29">
        <f>+E43/E44</f>
        <v>0.65754524714326701</v>
      </c>
      <c r="G43" s="17">
        <f>SUM(AS43:AY43)-AV43-AY43</f>
        <v>312716312.51999998</v>
      </c>
      <c r="H43" s="29">
        <f>+G43/G44</f>
        <v>0.60074735404679824</v>
      </c>
      <c r="I43" s="23">
        <f>SUM(AK43:AQ43)-AN43-AQ43</f>
        <v>373720837.31000006</v>
      </c>
      <c r="J43" s="29">
        <f>+I43/I44</f>
        <v>0.68295904662085205</v>
      </c>
      <c r="K43" s="23">
        <f>SUM(AD43:AJ43)-AG43-AJ43</f>
        <v>315233173.90000004</v>
      </c>
      <c r="L43" s="29">
        <f>+K43/K44</f>
        <v>0.52083326719994927</v>
      </c>
      <c r="M43" s="23">
        <f>SUM(X43:AB43)-AA43</f>
        <v>378156661.05000001</v>
      </c>
      <c r="N43" s="29">
        <f>+M43/M44</f>
        <v>0.54192632694922493</v>
      </c>
      <c r="O43" s="29"/>
      <c r="P43" s="29"/>
      <c r="Q43" s="29"/>
      <c r="R43" s="29"/>
      <c r="S43" s="29"/>
      <c r="T43" s="29"/>
      <c r="U43" s="29"/>
      <c r="V43" s="29"/>
      <c r="W43" s="29"/>
      <c r="X43" s="49">
        <v>308873783.92000002</v>
      </c>
      <c r="Y43" s="50">
        <v>12904434.17</v>
      </c>
      <c r="Z43" s="50">
        <v>55253043.149999999</v>
      </c>
      <c r="AA43" s="50">
        <v>103911326.73</v>
      </c>
      <c r="AB43" s="50">
        <v>1125399.81</v>
      </c>
      <c r="AC43" s="29"/>
      <c r="AD43" s="49">
        <v>281978499.27999997</v>
      </c>
      <c r="AE43" s="50">
        <v>11299513.789999999</v>
      </c>
      <c r="AF43" s="50">
        <v>17358187.48</v>
      </c>
      <c r="AG43" s="50">
        <v>87908479.879999995</v>
      </c>
      <c r="AH43" s="50">
        <v>4596973.3499999996</v>
      </c>
      <c r="AI43" s="50"/>
      <c r="AJ43" s="51"/>
      <c r="AK43" s="23">
        <v>351554349.47000003</v>
      </c>
      <c r="AL43" s="23">
        <v>5288531.88</v>
      </c>
      <c r="AM43" s="23">
        <v>16201041.6</v>
      </c>
      <c r="AN43" s="23">
        <v>86689826.319999993</v>
      </c>
      <c r="AO43" s="23">
        <v>676914.36</v>
      </c>
      <c r="AP43" s="23"/>
      <c r="AQ43" s="23"/>
      <c r="AR43" s="29"/>
      <c r="AS43" s="23">
        <v>281946505.63999999</v>
      </c>
      <c r="AT43" s="23">
        <v>10921702.880000001</v>
      </c>
      <c r="AU43" s="23">
        <v>19572846.010000002</v>
      </c>
      <c r="AV43" s="23">
        <v>96444795.659999996</v>
      </c>
      <c r="AW43" s="23">
        <v>275257.99</v>
      </c>
      <c r="AX43" s="23"/>
      <c r="AY43" s="23"/>
    </row>
    <row r="44" spans="1:51" ht="15.75" hidden="1" thickBot="1" x14ac:dyDescent="0.3">
      <c r="A44" t="s">
        <v>98</v>
      </c>
      <c r="B44" s="17">
        <v>572567992</v>
      </c>
      <c r="E44" s="23">
        <v>615482444.62</v>
      </c>
      <c r="F44" s="30"/>
      <c r="G44" s="23">
        <v>520545467.93000001</v>
      </c>
      <c r="H44" s="30"/>
      <c r="I44" s="23">
        <v>547208268.42999995</v>
      </c>
      <c r="J44" s="30"/>
      <c r="K44" s="23">
        <v>605247770.74000001</v>
      </c>
      <c r="L44" s="30"/>
      <c r="M44" s="17">
        <v>697800867.47000003</v>
      </c>
      <c r="N44" s="30"/>
      <c r="O44" s="30"/>
      <c r="P44" s="30"/>
      <c r="Q44" s="30"/>
      <c r="R44" s="30"/>
      <c r="S44" s="30"/>
      <c r="T44" s="30"/>
      <c r="U44" s="30"/>
      <c r="V44" s="30"/>
      <c r="W44" s="30"/>
      <c r="X44" s="49"/>
      <c r="Y44" s="50"/>
      <c r="Z44" s="50"/>
      <c r="AA44" s="50"/>
      <c r="AB44" s="50"/>
      <c r="AC44" s="30"/>
      <c r="AD44" s="49"/>
      <c r="AE44" s="50"/>
      <c r="AF44" s="50"/>
      <c r="AG44" s="50"/>
      <c r="AH44" s="50"/>
      <c r="AI44" s="50"/>
      <c r="AJ44" s="52"/>
      <c r="AK44" s="30"/>
      <c r="AL44" s="30"/>
      <c r="AM44" s="30"/>
      <c r="AN44" s="30"/>
      <c r="AO44" s="30"/>
      <c r="AP44" s="30"/>
      <c r="AQ44" s="30"/>
      <c r="AR44" s="30"/>
      <c r="AS44" s="30"/>
      <c r="AT44" s="30"/>
      <c r="AU44" s="30"/>
      <c r="AV44" s="30"/>
      <c r="AW44" s="30"/>
    </row>
    <row r="45" spans="1:51" ht="15.75" hidden="1" thickBot="1" x14ac:dyDescent="0.3">
      <c r="A45" s="8" t="s">
        <v>18</v>
      </c>
      <c r="E45" s="30"/>
      <c r="F45" s="30"/>
      <c r="G45" s="30"/>
      <c r="H45" s="30"/>
      <c r="I45" s="30"/>
      <c r="J45" s="30"/>
      <c r="K45" s="30"/>
      <c r="L45" s="30"/>
      <c r="M45" s="30"/>
      <c r="N45" s="30"/>
      <c r="O45" s="30"/>
      <c r="P45" s="30"/>
      <c r="Q45" s="30"/>
      <c r="R45" s="30"/>
      <c r="S45" s="30"/>
      <c r="T45" s="30"/>
      <c r="U45" s="30"/>
      <c r="V45" s="30"/>
      <c r="W45" s="30"/>
      <c r="X45" s="49"/>
      <c r="Y45" s="50"/>
      <c r="Z45" s="50"/>
      <c r="AA45" s="50"/>
      <c r="AB45" s="50"/>
      <c r="AC45" s="30"/>
      <c r="AD45" s="49"/>
      <c r="AE45" s="50"/>
      <c r="AF45" s="50"/>
      <c r="AG45" s="50"/>
      <c r="AH45" s="50"/>
      <c r="AI45" s="50"/>
      <c r="AJ45" s="52"/>
      <c r="AK45" s="30"/>
      <c r="AL45" s="30"/>
      <c r="AM45" s="30"/>
      <c r="AN45" s="30"/>
      <c r="AO45" s="30"/>
      <c r="AP45" s="30"/>
      <c r="AQ45" s="30"/>
      <c r="AR45" s="30"/>
      <c r="AS45" s="30"/>
      <c r="AT45" s="30"/>
      <c r="AU45" s="30"/>
      <c r="AV45" s="30"/>
      <c r="AW45" s="30"/>
    </row>
    <row r="46" spans="1:51" ht="15.75" hidden="1" thickBot="1" x14ac:dyDescent="0.3">
      <c r="A46" t="s">
        <v>97</v>
      </c>
      <c r="D46" s="29">
        <f>+B46/B47</f>
        <v>0</v>
      </c>
      <c r="E46" s="17">
        <v>598704816.67999995</v>
      </c>
      <c r="F46" s="29">
        <f>+E46/E47</f>
        <v>0.95377882246605394</v>
      </c>
      <c r="G46" s="17">
        <f>SUM(AS46:AY46)-AV46-AY46</f>
        <v>405708896.71999991</v>
      </c>
      <c r="H46" s="29">
        <f>+G46/G47</f>
        <v>0.72292924305941741</v>
      </c>
      <c r="I46" s="23">
        <f>SUM(AK46:AQ46)-AN46-AQ46</f>
        <v>476727830.29000002</v>
      </c>
      <c r="J46" s="29">
        <f>+I46/I47</f>
        <v>0.82291294154298689</v>
      </c>
      <c r="K46" s="23">
        <f>SUM(AD46:AJ46)-AG46-AJ46</f>
        <v>564195399.73000002</v>
      </c>
      <c r="L46" s="29">
        <f>+K46/K47</f>
        <v>0.796509124108018</v>
      </c>
      <c r="M46" s="23">
        <f>SUM(X46:AB46)-AA46</f>
        <v>606990367.22000003</v>
      </c>
      <c r="N46" s="29">
        <f>+M46/M47</f>
        <v>0.71132188295067067</v>
      </c>
      <c r="O46" s="29"/>
      <c r="P46" s="29"/>
      <c r="Q46" s="29"/>
      <c r="R46" s="29"/>
      <c r="S46" s="29"/>
      <c r="T46" s="29"/>
      <c r="U46" s="29"/>
      <c r="V46" s="29"/>
      <c r="W46" s="29"/>
      <c r="X46" s="49">
        <v>509467644.5</v>
      </c>
      <c r="Y46" s="50">
        <v>20845603.77</v>
      </c>
      <c r="Z46" s="50">
        <v>67120311.709999993</v>
      </c>
      <c r="AA46" s="50">
        <v>196336912.27000001</v>
      </c>
      <c r="AB46" s="50">
        <v>9556807.2400000002</v>
      </c>
      <c r="AC46" s="29"/>
      <c r="AD46" s="49">
        <v>484139840.63</v>
      </c>
      <c r="AE46" s="50">
        <v>16588336.609999999</v>
      </c>
      <c r="AF46" s="50">
        <v>46101450.960000001</v>
      </c>
      <c r="AG46" s="50">
        <v>140126274.74000001</v>
      </c>
      <c r="AH46" s="50">
        <v>17365771.530000001</v>
      </c>
      <c r="AI46" s="50"/>
      <c r="AJ46" s="51"/>
      <c r="AK46" s="23">
        <v>436197567.41000003</v>
      </c>
      <c r="AL46" s="23">
        <v>6844328.6100000003</v>
      </c>
      <c r="AM46" s="23">
        <v>20905515.629999999</v>
      </c>
      <c r="AN46" s="23">
        <v>106576553.93000001</v>
      </c>
      <c r="AO46" s="23">
        <v>8766955.8800000008</v>
      </c>
      <c r="AP46" s="23">
        <v>4013462.76</v>
      </c>
      <c r="AQ46" s="23"/>
      <c r="AR46" s="29"/>
      <c r="AS46" s="23">
        <v>368901807.02999997</v>
      </c>
      <c r="AT46" s="23">
        <v>12663121.52</v>
      </c>
      <c r="AU46" s="23">
        <v>23699742.25</v>
      </c>
      <c r="AV46" s="23">
        <v>155492493.90000001</v>
      </c>
      <c r="AW46" s="23">
        <v>444225.92</v>
      </c>
      <c r="AX46" s="23"/>
      <c r="AY46" s="23"/>
    </row>
    <row r="47" spans="1:51" ht="15.75" hidden="1" thickBot="1" x14ac:dyDescent="0.3">
      <c r="A47" t="s">
        <v>98</v>
      </c>
      <c r="B47" s="17">
        <v>573789916.65999997</v>
      </c>
      <c r="E47" s="23">
        <v>627718714.84000003</v>
      </c>
      <c r="F47" s="30"/>
      <c r="G47" s="23">
        <v>561201390.88999999</v>
      </c>
      <c r="H47" s="30"/>
      <c r="I47" s="23">
        <v>579317454.15999997</v>
      </c>
      <c r="J47" s="30"/>
      <c r="K47" s="23">
        <v>708335137.23000002</v>
      </c>
      <c r="L47" s="30"/>
      <c r="M47" s="17">
        <v>853327279.49000001</v>
      </c>
      <c r="N47" s="30"/>
      <c r="O47" s="30"/>
      <c r="P47" s="30"/>
      <c r="Q47" s="30"/>
      <c r="R47" s="30"/>
      <c r="S47" s="30"/>
      <c r="T47" s="30"/>
      <c r="U47" s="30"/>
      <c r="V47" s="30"/>
      <c r="W47" s="30"/>
      <c r="X47" s="30"/>
      <c r="Y47" s="30"/>
      <c r="Z47" s="30"/>
      <c r="AA47" s="30"/>
      <c r="AB47" s="30"/>
      <c r="AC47" s="30"/>
      <c r="AD47" s="53"/>
      <c r="AE47" s="54"/>
      <c r="AF47" s="54"/>
      <c r="AG47" s="54"/>
      <c r="AH47" s="54"/>
      <c r="AI47" s="54"/>
      <c r="AJ47" s="55"/>
      <c r="AK47" s="30"/>
      <c r="AL47" s="30"/>
      <c r="AM47" s="30"/>
      <c r="AN47" s="30"/>
      <c r="AO47" s="30"/>
      <c r="AP47" s="30"/>
      <c r="AQ47" s="30"/>
      <c r="AR47" s="30"/>
      <c r="AS47" s="30"/>
      <c r="AT47" s="30"/>
      <c r="AU47" s="30"/>
      <c r="AV47" s="30"/>
      <c r="AW47" s="30"/>
    </row>
    <row r="48" spans="1:51" hidden="1" x14ac:dyDescent="0.25"/>
    <row r="49" spans="1:44" hidden="1" x14ac:dyDescent="0.25">
      <c r="A49" t="s">
        <v>109</v>
      </c>
    </row>
    <row r="50" spans="1:44" hidden="1" x14ac:dyDescent="0.25">
      <c r="A50" t="s">
        <v>106</v>
      </c>
    </row>
    <row r="51" spans="1:44" hidden="1" x14ac:dyDescent="0.25">
      <c r="A51" s="109" t="s">
        <v>107</v>
      </c>
      <c r="B51" s="110"/>
      <c r="C51" s="110"/>
      <c r="D51" s="110"/>
      <c r="E51" s="110"/>
      <c r="F51" s="110"/>
      <c r="G51" s="110"/>
      <c r="H51" s="110"/>
      <c r="I51" s="36"/>
      <c r="J51" s="36"/>
      <c r="K51" s="43"/>
      <c r="L51" s="43"/>
      <c r="M51" s="66"/>
      <c r="N51" s="66"/>
      <c r="O51" s="66"/>
      <c r="P51" s="71"/>
      <c r="Q51" s="71"/>
      <c r="R51" s="71"/>
      <c r="S51" s="71"/>
      <c r="T51" s="71"/>
      <c r="U51" s="71"/>
      <c r="V51" s="71"/>
      <c r="W51" s="71"/>
      <c r="X51" s="66"/>
      <c r="Y51" s="66"/>
      <c r="Z51" s="66"/>
      <c r="AA51" s="66"/>
      <c r="AB51" s="66"/>
      <c r="AC51" s="66"/>
      <c r="AD51" s="43"/>
      <c r="AE51" s="43"/>
      <c r="AF51" s="43"/>
      <c r="AG51" s="43"/>
      <c r="AH51" s="43"/>
      <c r="AI51" s="61"/>
      <c r="AJ51" s="43"/>
      <c r="AK51" s="36"/>
      <c r="AL51" s="36"/>
      <c r="AM51" s="36"/>
      <c r="AN51" s="36"/>
      <c r="AO51" s="36"/>
      <c r="AP51" s="36"/>
      <c r="AQ51" s="36"/>
      <c r="AR51" s="36"/>
    </row>
    <row r="52" spans="1:44" hidden="1" x14ac:dyDescent="0.25">
      <c r="A52" s="110"/>
      <c r="B52" s="110"/>
      <c r="C52" s="110"/>
      <c r="D52" s="110"/>
      <c r="E52" s="110"/>
      <c r="F52" s="110"/>
      <c r="G52" s="110"/>
      <c r="H52" s="110"/>
      <c r="I52" s="36"/>
      <c r="J52" s="36"/>
      <c r="K52" s="43"/>
      <c r="L52" s="43"/>
      <c r="M52" s="66"/>
      <c r="N52" s="66"/>
      <c r="O52" s="66"/>
      <c r="P52" s="71"/>
      <c r="Q52" s="71"/>
      <c r="R52" s="71"/>
      <c r="S52" s="71"/>
      <c r="T52" s="71"/>
      <c r="U52" s="71"/>
      <c r="V52" s="71"/>
      <c r="W52" s="71"/>
      <c r="X52" s="66"/>
      <c r="Y52" s="66"/>
      <c r="Z52" s="66"/>
      <c r="AA52" s="66"/>
      <c r="AB52" s="66"/>
      <c r="AC52" s="66"/>
      <c r="AD52" s="43"/>
      <c r="AE52" s="43"/>
      <c r="AF52" s="43"/>
      <c r="AG52" s="43"/>
      <c r="AH52" s="43"/>
      <c r="AI52" s="61"/>
      <c r="AJ52" s="43"/>
      <c r="AK52" s="36"/>
      <c r="AL52" s="36"/>
      <c r="AM52" s="36"/>
      <c r="AN52" s="36"/>
      <c r="AO52" s="36"/>
      <c r="AP52" s="36"/>
      <c r="AQ52" s="36"/>
      <c r="AR52" s="36"/>
    </row>
    <row r="53" spans="1:44" hidden="1" x14ac:dyDescent="0.25">
      <c r="A53" s="26" t="s">
        <v>108</v>
      </c>
    </row>
    <row r="54" spans="1:44" hidden="1" x14ac:dyDescent="0.25">
      <c r="A54" s="26" t="s">
        <v>110</v>
      </c>
    </row>
    <row r="55" spans="1:44" hidden="1" x14ac:dyDescent="0.25"/>
    <row r="56" spans="1:44" hidden="1" x14ac:dyDescent="0.25"/>
    <row r="57" spans="1:44" hidden="1" x14ac:dyDescent="0.25"/>
    <row r="58" spans="1:44" hidden="1" x14ac:dyDescent="0.25"/>
    <row r="59" spans="1:44" hidden="1" x14ac:dyDescent="0.25">
      <c r="E59" t="s">
        <v>115</v>
      </c>
      <c r="G59" t="s">
        <v>114</v>
      </c>
    </row>
    <row r="60" spans="1:44" hidden="1" x14ac:dyDescent="0.25">
      <c r="E60" s="23">
        <v>615482444.62</v>
      </c>
      <c r="F60" s="23"/>
      <c r="G60" s="23">
        <v>615482444.62</v>
      </c>
    </row>
    <row r="61" spans="1:44" hidden="1" x14ac:dyDescent="0.25">
      <c r="E61" s="23">
        <v>614804287.29999995</v>
      </c>
      <c r="F61" s="23"/>
      <c r="G61" s="23">
        <v>601889858.20000005</v>
      </c>
    </row>
    <row r="62" spans="1:44" hidden="1" x14ac:dyDescent="0.25">
      <c r="E62" s="23">
        <f>+E60-E61</f>
        <v>678157.32000005245</v>
      </c>
      <c r="F62" s="23"/>
      <c r="G62" s="23">
        <f>+G60-G61</f>
        <v>13592586.419999957</v>
      </c>
    </row>
    <row r="63" spans="1:44" hidden="1" x14ac:dyDescent="0.25"/>
    <row r="64" spans="1:44" hidden="1" x14ac:dyDescent="0.25"/>
  </sheetData>
  <mergeCells count="54">
    <mergeCell ref="B2:H2"/>
    <mergeCell ref="B3:H3"/>
    <mergeCell ref="I36:J36"/>
    <mergeCell ref="AS35:AY35"/>
    <mergeCell ref="AK35:AQ35"/>
    <mergeCell ref="E36:F36"/>
    <mergeCell ref="G36:H36"/>
    <mergeCell ref="K36:L36"/>
    <mergeCell ref="AD35:AJ35"/>
    <mergeCell ref="M36:N36"/>
    <mergeCell ref="X35:AB35"/>
    <mergeCell ref="R35:V35"/>
    <mergeCell ref="O36:P36"/>
    <mergeCell ref="B4:H4"/>
    <mergeCell ref="B5:H5"/>
    <mergeCell ref="B6:H6"/>
    <mergeCell ref="A51:H52"/>
    <mergeCell ref="B36:D36"/>
    <mergeCell ref="B12:C12"/>
    <mergeCell ref="D12:H12"/>
    <mergeCell ref="C26:D26"/>
    <mergeCell ref="B13:C14"/>
    <mergeCell ref="B18:C18"/>
    <mergeCell ref="B19:C19"/>
    <mergeCell ref="B20:C20"/>
    <mergeCell ref="B21:C21"/>
    <mergeCell ref="D21:H21"/>
    <mergeCell ref="B22:C22"/>
    <mergeCell ref="D22:H22"/>
    <mergeCell ref="B23:C23"/>
    <mergeCell ref="B24:C24"/>
    <mergeCell ref="B25:H25"/>
    <mergeCell ref="B7:C7"/>
    <mergeCell ref="B8:C8"/>
    <mergeCell ref="D8:H8"/>
    <mergeCell ref="B9:C9"/>
    <mergeCell ref="F9:H9"/>
    <mergeCell ref="B10:C10"/>
    <mergeCell ref="D10:H10"/>
    <mergeCell ref="B11:C11"/>
    <mergeCell ref="B17:C17"/>
    <mergeCell ref="B16:C16"/>
    <mergeCell ref="B15:C15"/>
    <mergeCell ref="B27:H27"/>
    <mergeCell ref="C28:H28"/>
    <mergeCell ref="F29:H29"/>
    <mergeCell ref="F30:H30"/>
    <mergeCell ref="B34:H34"/>
    <mergeCell ref="B29:C29"/>
    <mergeCell ref="B30:C30"/>
    <mergeCell ref="B31:H31"/>
    <mergeCell ref="B32:B33"/>
    <mergeCell ref="C32:D32"/>
    <mergeCell ref="C33:D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O60"/>
  <sheetViews>
    <sheetView workbookViewId="0">
      <selection activeCell="C8" sqref="C8:G8"/>
    </sheetView>
  </sheetViews>
  <sheetFormatPr baseColWidth="10" defaultRowHeight="15" x14ac:dyDescent="0.25"/>
  <cols>
    <col min="1" max="1" width="4.140625" customWidth="1"/>
    <col min="2" max="2" width="15.140625" bestFit="1" customWidth="1"/>
    <col min="4" max="4" width="12.85546875" bestFit="1" customWidth="1"/>
    <col min="6" max="6" width="12.85546875" bestFit="1" customWidth="1"/>
    <col min="8" max="8" width="4.140625" customWidth="1"/>
    <col min="10" max="10" width="12.85546875" bestFit="1" customWidth="1"/>
    <col min="12" max="12" width="12.85546875" bestFit="1" customWidth="1"/>
    <col min="14" max="14" width="12.85546875" bestFit="1" customWidth="1"/>
  </cols>
  <sheetData>
    <row r="2" spans="2:8" ht="21" x14ac:dyDescent="0.35">
      <c r="B2" s="90" t="s">
        <v>122</v>
      </c>
      <c r="C2" s="90"/>
      <c r="D2" s="90"/>
      <c r="E2" s="90"/>
      <c r="F2" s="90"/>
      <c r="G2" s="90"/>
      <c r="H2" s="90"/>
    </row>
    <row r="3" spans="2:8" ht="15.75" x14ac:dyDescent="0.25">
      <c r="B3" s="91" t="s">
        <v>123</v>
      </c>
      <c r="C3" s="91"/>
      <c r="D3" s="91"/>
      <c r="E3" s="91"/>
      <c r="F3" s="91"/>
      <c r="G3" s="91"/>
      <c r="H3" s="91"/>
    </row>
    <row r="4" spans="2:8" ht="15.75" x14ac:dyDescent="0.25">
      <c r="B4" s="73"/>
      <c r="C4" s="73"/>
      <c r="D4" s="73"/>
      <c r="E4" s="73"/>
      <c r="F4" s="73"/>
      <c r="G4" s="73"/>
      <c r="H4" s="73"/>
    </row>
    <row r="5" spans="2:8" x14ac:dyDescent="0.25">
      <c r="B5" s="93" t="s">
        <v>0</v>
      </c>
      <c r="C5" s="93"/>
      <c r="D5" s="93"/>
      <c r="E5" s="93"/>
      <c r="F5" s="93"/>
      <c r="G5" s="93"/>
    </row>
    <row r="6" spans="2:8" x14ac:dyDescent="0.25">
      <c r="B6" s="86" t="s">
        <v>1</v>
      </c>
      <c r="C6" s="86"/>
      <c r="D6" s="86"/>
      <c r="E6" s="86"/>
      <c r="F6" s="86"/>
      <c r="G6" s="86"/>
    </row>
    <row r="7" spans="2:8" ht="15.75" thickBot="1" x14ac:dyDescent="0.3">
      <c r="B7" s="1"/>
      <c r="C7" s="1"/>
      <c r="D7" s="1"/>
      <c r="E7" s="1"/>
      <c r="F7" s="1"/>
      <c r="G7" s="1"/>
    </row>
    <row r="8" spans="2:8" ht="15.75" thickBot="1" x14ac:dyDescent="0.3">
      <c r="B8" s="2" t="s">
        <v>2</v>
      </c>
      <c r="C8" s="87" t="s">
        <v>78</v>
      </c>
      <c r="D8" s="88"/>
      <c r="E8" s="88"/>
      <c r="F8" s="88"/>
      <c r="G8" s="89"/>
    </row>
    <row r="9" spans="2:8" ht="25.5" customHeight="1" thickBot="1" x14ac:dyDescent="0.3">
      <c r="B9" s="3" t="s">
        <v>3</v>
      </c>
      <c r="C9" s="4" t="s">
        <v>4</v>
      </c>
      <c r="D9" s="5" t="s">
        <v>5</v>
      </c>
      <c r="E9" s="75" t="s">
        <v>64</v>
      </c>
      <c r="F9" s="76"/>
      <c r="G9" s="77"/>
    </row>
    <row r="10" spans="2:8" ht="22.5" customHeight="1" thickBot="1" x14ac:dyDescent="0.3">
      <c r="B10" s="3" t="s">
        <v>6</v>
      </c>
      <c r="C10" s="75" t="s">
        <v>101</v>
      </c>
      <c r="D10" s="76"/>
      <c r="E10" s="76"/>
      <c r="F10" s="76"/>
      <c r="G10" s="77"/>
    </row>
    <row r="11" spans="2:8" ht="15.75" thickBot="1" x14ac:dyDescent="0.3">
      <c r="B11" s="3" t="s">
        <v>7</v>
      </c>
      <c r="C11" s="6" t="s">
        <v>8</v>
      </c>
      <c r="D11" s="5" t="s">
        <v>9</v>
      </c>
      <c r="E11" s="7" t="s">
        <v>70</v>
      </c>
      <c r="F11" s="5" t="s">
        <v>11</v>
      </c>
      <c r="G11" s="7" t="s">
        <v>79</v>
      </c>
    </row>
    <row r="12" spans="2:8" ht="25.5" customHeight="1" thickBot="1" x14ac:dyDescent="0.3">
      <c r="B12" s="3" t="s">
        <v>13</v>
      </c>
      <c r="C12" s="75" t="s">
        <v>80</v>
      </c>
      <c r="D12" s="76"/>
      <c r="E12" s="76"/>
      <c r="F12" s="76"/>
      <c r="G12" s="77"/>
    </row>
    <row r="13" spans="2:8" ht="15.75" thickBot="1" x14ac:dyDescent="0.3">
      <c r="B13" s="94" t="s">
        <v>14</v>
      </c>
      <c r="C13" s="8" t="s">
        <v>15</v>
      </c>
      <c r="D13" s="8" t="s">
        <v>16</v>
      </c>
      <c r="E13" s="8" t="s">
        <v>17</v>
      </c>
      <c r="F13" s="8" t="s">
        <v>18</v>
      </c>
      <c r="G13" s="8" t="s">
        <v>19</v>
      </c>
    </row>
    <row r="14" spans="2:8" ht="15.75" thickBot="1" x14ac:dyDescent="0.3">
      <c r="B14" s="95"/>
      <c r="C14" s="7">
        <v>21</v>
      </c>
      <c r="D14" s="7">
        <v>42</v>
      </c>
      <c r="E14" s="7">
        <v>63</v>
      </c>
      <c r="F14" s="7">
        <v>83</v>
      </c>
      <c r="G14" s="7">
        <v>83</v>
      </c>
    </row>
    <row r="15" spans="2:8" ht="15.75" thickBot="1" x14ac:dyDescent="0.3">
      <c r="B15" s="3" t="s">
        <v>111</v>
      </c>
      <c r="C15" s="7">
        <v>19</v>
      </c>
      <c r="D15" s="7">
        <v>41</v>
      </c>
      <c r="E15" s="7">
        <v>60</v>
      </c>
      <c r="F15" s="7">
        <v>72</v>
      </c>
      <c r="G15" s="7">
        <v>72</v>
      </c>
    </row>
    <row r="16" spans="2:8" ht="15.75" thickBot="1" x14ac:dyDescent="0.3">
      <c r="B16" s="3" t="s">
        <v>105</v>
      </c>
      <c r="C16" s="6">
        <v>20</v>
      </c>
      <c r="D16" s="7">
        <v>38</v>
      </c>
      <c r="E16" s="7">
        <v>53</v>
      </c>
      <c r="F16" s="7">
        <v>78</v>
      </c>
      <c r="G16" s="7">
        <v>78</v>
      </c>
    </row>
    <row r="17" spans="2:7" ht="15.75" thickBot="1" x14ac:dyDescent="0.3">
      <c r="B17" s="3" t="s">
        <v>104</v>
      </c>
      <c r="C17" s="7">
        <v>20</v>
      </c>
      <c r="D17" s="7">
        <v>39</v>
      </c>
      <c r="E17" s="7">
        <v>56</v>
      </c>
      <c r="F17" s="7">
        <v>85</v>
      </c>
      <c r="G17" s="7">
        <v>85</v>
      </c>
    </row>
    <row r="18" spans="2:7" ht="15.75" thickBot="1" x14ac:dyDescent="0.3">
      <c r="B18" s="3" t="s">
        <v>20</v>
      </c>
      <c r="C18" s="6">
        <v>21</v>
      </c>
      <c r="D18" s="7">
        <v>42</v>
      </c>
      <c r="E18" s="7">
        <v>63</v>
      </c>
      <c r="F18" s="7">
        <v>83</v>
      </c>
      <c r="G18" s="7">
        <v>83</v>
      </c>
    </row>
    <row r="19" spans="2:7" ht="15.75" thickBot="1" x14ac:dyDescent="0.3">
      <c r="B19" s="3" t="s">
        <v>21</v>
      </c>
      <c r="C19" s="6">
        <v>23</v>
      </c>
      <c r="D19" s="7">
        <v>48</v>
      </c>
      <c r="E19" s="7">
        <v>71</v>
      </c>
      <c r="F19" s="7">
        <v>96</v>
      </c>
      <c r="G19" s="7">
        <v>96</v>
      </c>
    </row>
    <row r="20" spans="2:7" ht="26.25" thickBot="1" x14ac:dyDescent="0.3">
      <c r="B20" s="9" t="s">
        <v>22</v>
      </c>
      <c r="C20" s="6" t="s">
        <v>23</v>
      </c>
      <c r="D20" s="10" t="s">
        <v>24</v>
      </c>
      <c r="E20" s="6" t="s">
        <v>72</v>
      </c>
      <c r="F20" s="10" t="s">
        <v>26</v>
      </c>
      <c r="G20" s="6" t="s">
        <v>27</v>
      </c>
    </row>
    <row r="21" spans="2:7" ht="15.75" thickBot="1" x14ac:dyDescent="0.3">
      <c r="B21" s="9" t="s">
        <v>28</v>
      </c>
      <c r="C21" s="83" t="s">
        <v>29</v>
      </c>
      <c r="D21" s="84"/>
      <c r="E21" s="84"/>
      <c r="F21" s="84"/>
      <c r="G21" s="85"/>
    </row>
    <row r="22" spans="2:7" ht="26.25" thickBot="1" x14ac:dyDescent="0.3">
      <c r="B22" s="9" t="s">
        <v>30</v>
      </c>
      <c r="C22" s="75" t="s">
        <v>81</v>
      </c>
      <c r="D22" s="76"/>
      <c r="E22" s="76"/>
      <c r="F22" s="76"/>
      <c r="G22" s="77"/>
    </row>
    <row r="23" spans="2:7" ht="26.25" thickBot="1" x14ac:dyDescent="0.3">
      <c r="B23" s="9" t="s">
        <v>31</v>
      </c>
      <c r="C23" s="11" t="s">
        <v>82</v>
      </c>
      <c r="D23" s="10" t="s">
        <v>24</v>
      </c>
      <c r="E23" s="6" t="s">
        <v>75</v>
      </c>
      <c r="F23" s="10" t="s">
        <v>32</v>
      </c>
      <c r="G23" s="6" t="s">
        <v>51</v>
      </c>
    </row>
    <row r="24" spans="2:7" ht="26.25" thickBot="1" x14ac:dyDescent="0.3">
      <c r="B24" s="9" t="s">
        <v>33</v>
      </c>
      <c r="C24" s="11" t="s">
        <v>76</v>
      </c>
      <c r="D24" s="10" t="s">
        <v>24</v>
      </c>
      <c r="E24" s="6" t="s">
        <v>75</v>
      </c>
      <c r="F24" s="10" t="s">
        <v>32</v>
      </c>
      <c r="G24" s="6" t="s">
        <v>51</v>
      </c>
    </row>
    <row r="25" spans="2:7" ht="15.75" thickBot="1" x14ac:dyDescent="0.3">
      <c r="B25" s="78" t="s">
        <v>34</v>
      </c>
      <c r="C25" s="79"/>
      <c r="D25" s="79"/>
      <c r="E25" s="79"/>
      <c r="F25" s="79"/>
      <c r="G25" s="80"/>
    </row>
    <row r="26" spans="2:7" ht="15.75" thickBot="1" x14ac:dyDescent="0.3">
      <c r="B26" s="9" t="s">
        <v>35</v>
      </c>
      <c r="C26" s="7">
        <f>+-10%</f>
        <v>-0.1</v>
      </c>
      <c r="D26" s="10" t="s">
        <v>36</v>
      </c>
      <c r="E26" s="7">
        <f>+-20%</f>
        <v>-0.2</v>
      </c>
      <c r="F26" s="10" t="s">
        <v>37</v>
      </c>
      <c r="G26" s="7" t="s">
        <v>38</v>
      </c>
    </row>
    <row r="27" spans="2:7" ht="15.75" thickBot="1" x14ac:dyDescent="0.3">
      <c r="B27" s="78" t="s">
        <v>39</v>
      </c>
      <c r="C27" s="79"/>
      <c r="D27" s="79"/>
      <c r="E27" s="79"/>
      <c r="F27" s="79"/>
      <c r="G27" s="80"/>
    </row>
    <row r="28" spans="2:7" ht="15.75" thickBot="1" x14ac:dyDescent="0.3">
      <c r="B28" s="9" t="s">
        <v>40</v>
      </c>
      <c r="C28" s="75" t="s">
        <v>77</v>
      </c>
      <c r="D28" s="76"/>
      <c r="E28" s="76"/>
      <c r="F28" s="76"/>
      <c r="G28" s="77"/>
    </row>
    <row r="29" spans="2:7" ht="26.25" thickBot="1" x14ac:dyDescent="0.3">
      <c r="B29" s="9" t="s">
        <v>41</v>
      </c>
      <c r="C29" s="12">
        <v>44804</v>
      </c>
      <c r="D29" s="10" t="s">
        <v>42</v>
      </c>
      <c r="E29" s="75" t="s">
        <v>54</v>
      </c>
      <c r="F29" s="76"/>
      <c r="G29" s="77"/>
    </row>
    <row r="30" spans="2:7" ht="26.25" thickBot="1" x14ac:dyDescent="0.3">
      <c r="B30" s="9" t="s">
        <v>43</v>
      </c>
      <c r="C30" s="12">
        <v>45117</v>
      </c>
      <c r="D30" s="10" t="s">
        <v>42</v>
      </c>
      <c r="E30" s="75" t="s">
        <v>54</v>
      </c>
      <c r="F30" s="76"/>
      <c r="G30" s="77"/>
    </row>
    <row r="31" spans="2:7" ht="15.75" thickBot="1" x14ac:dyDescent="0.3">
      <c r="B31" s="78" t="s">
        <v>116</v>
      </c>
      <c r="C31" s="79"/>
      <c r="D31" s="79"/>
      <c r="E31" s="79"/>
      <c r="F31" s="79"/>
      <c r="G31" s="80"/>
    </row>
    <row r="32" spans="2:7" ht="15.75" thickBot="1" x14ac:dyDescent="0.3">
      <c r="B32" s="81" t="s">
        <v>44</v>
      </c>
      <c r="C32" s="8" t="s">
        <v>15</v>
      </c>
      <c r="D32" s="8" t="s">
        <v>16</v>
      </c>
      <c r="E32" s="8" t="s">
        <v>17</v>
      </c>
      <c r="F32" s="8" t="s">
        <v>18</v>
      </c>
      <c r="G32" s="8" t="s">
        <v>19</v>
      </c>
    </row>
    <row r="33" spans="1:15" ht="15.75" thickBot="1" x14ac:dyDescent="0.3">
      <c r="B33" s="82"/>
      <c r="C33" s="6">
        <v>14</v>
      </c>
      <c r="D33" s="7">
        <v>29</v>
      </c>
      <c r="E33" s="7"/>
      <c r="F33" s="7"/>
      <c r="G33" s="7"/>
    </row>
    <row r="34" spans="1:15" hidden="1" x14ac:dyDescent="0.25">
      <c r="B34" s="97" t="s">
        <v>91</v>
      </c>
      <c r="C34" s="97"/>
      <c r="D34" s="97"/>
      <c r="E34" s="97"/>
      <c r="F34" s="97"/>
      <c r="G34" s="97"/>
    </row>
    <row r="35" spans="1:15" ht="15" hidden="1" customHeight="1" x14ac:dyDescent="0.25">
      <c r="B35" s="97"/>
      <c r="C35" s="97"/>
      <c r="D35" s="97"/>
      <c r="E35" s="97"/>
      <c r="F35" s="97"/>
      <c r="G35" s="97"/>
      <c r="H35" s="38"/>
    </row>
    <row r="36" spans="1:15" ht="15.75" hidden="1" thickBot="1" x14ac:dyDescent="0.3">
      <c r="A36" s="8" t="s">
        <v>15</v>
      </c>
      <c r="B36" s="96">
        <v>2017</v>
      </c>
      <c r="C36" s="96"/>
      <c r="D36" s="96">
        <v>2018</v>
      </c>
      <c r="E36" s="96"/>
      <c r="F36">
        <v>2019</v>
      </c>
      <c r="H36">
        <v>2020</v>
      </c>
      <c r="J36">
        <v>2021</v>
      </c>
      <c r="L36">
        <v>2022</v>
      </c>
      <c r="N36">
        <v>2023</v>
      </c>
    </row>
    <row r="37" spans="1:15" hidden="1" x14ac:dyDescent="0.25">
      <c r="A37" s="19" t="s">
        <v>92</v>
      </c>
      <c r="B37" s="23">
        <v>103662300.34</v>
      </c>
      <c r="D37" s="23">
        <v>94851803.010000005</v>
      </c>
      <c r="F37" s="23">
        <v>98671615.150000006</v>
      </c>
      <c r="H37" s="23">
        <v>170386929.38999999</v>
      </c>
      <c r="J37" s="23">
        <v>101029918.45</v>
      </c>
      <c r="L37" s="23">
        <v>94475900.890000001</v>
      </c>
      <c r="N37" s="23">
        <v>105393774.81999999</v>
      </c>
    </row>
    <row r="38" spans="1:15" hidden="1" x14ac:dyDescent="0.25">
      <c r="A38" s="19" t="s">
        <v>93</v>
      </c>
      <c r="B38" s="23">
        <v>5637222.0300000003</v>
      </c>
      <c r="D38" s="23">
        <v>3194205.43</v>
      </c>
      <c r="F38" s="23">
        <v>4229025.7300000004</v>
      </c>
      <c r="H38" s="23">
        <v>2270797.13</v>
      </c>
      <c r="J38" s="23">
        <v>3091095.12</v>
      </c>
      <c r="L38" s="23">
        <v>4242389.8499999996</v>
      </c>
      <c r="N38" s="23">
        <v>7949654.3499999996</v>
      </c>
    </row>
    <row r="39" spans="1:15" hidden="1" x14ac:dyDescent="0.25">
      <c r="A39" s="19" t="s">
        <v>94</v>
      </c>
      <c r="B39" s="23">
        <v>5252391.71</v>
      </c>
      <c r="D39" s="23">
        <v>19932190.829999998</v>
      </c>
      <c r="F39" s="23">
        <v>7325001.7300000004</v>
      </c>
      <c r="H39" s="23">
        <v>6797026.9800000004</v>
      </c>
      <c r="J39" s="23">
        <v>3410727.76</v>
      </c>
      <c r="L39" s="23">
        <v>9044729.8399999999</v>
      </c>
      <c r="N39" s="23">
        <v>6398136.3300000001</v>
      </c>
    </row>
    <row r="40" spans="1:15" ht="15.75" hidden="1" thickBot="1" x14ac:dyDescent="0.3">
      <c r="A40" s="19" t="s">
        <v>95</v>
      </c>
      <c r="B40" s="25">
        <f>SUM(B37:B39)</f>
        <v>114551914.08</v>
      </c>
      <c r="C40" s="15">
        <f>+B40/B41</f>
        <v>0.20116732291133435</v>
      </c>
      <c r="D40" s="25">
        <f>SUM(D37:D39)</f>
        <v>117978199.27000001</v>
      </c>
      <c r="E40" s="15">
        <f>+D40/D41</f>
        <v>0.19864729209974027</v>
      </c>
      <c r="F40" s="25">
        <f>SUM(F37:F39)</f>
        <v>110225642.61000001</v>
      </c>
      <c r="G40" s="15">
        <f>+F40/F41</f>
        <v>0.18729690296448803</v>
      </c>
      <c r="H40" s="25">
        <f>SUM(H37:H39)</f>
        <v>179454753.49999997</v>
      </c>
      <c r="I40" s="15">
        <f>+H40/H41</f>
        <v>0.34131404189242698</v>
      </c>
      <c r="J40" s="25">
        <f>SUM(J37:J39)</f>
        <v>107531741.33000001</v>
      </c>
      <c r="K40" s="57">
        <f>+J40/J41</f>
        <v>0.19363444609393732</v>
      </c>
      <c r="L40" s="25">
        <f>SUM(L37:L39)</f>
        <v>107763020.58</v>
      </c>
      <c r="M40" s="57">
        <f>+L40/L41</f>
        <v>0.18997256851777167</v>
      </c>
      <c r="N40" s="25">
        <f>SUM(N37:N39)</f>
        <v>119741565.49999999</v>
      </c>
      <c r="O40" s="57">
        <f>+N40/N41</f>
        <v>0.13952521495226233</v>
      </c>
    </row>
    <row r="41" spans="1:15" ht="15.75" hidden="1" thickBot="1" x14ac:dyDescent="0.3">
      <c r="A41" s="24" t="s">
        <v>96</v>
      </c>
      <c r="B41" s="17">
        <v>569435992</v>
      </c>
      <c r="D41" s="17">
        <v>593907916</v>
      </c>
      <c r="F41" s="17">
        <v>588507556</v>
      </c>
      <c r="H41" s="17">
        <v>525776063.89999998</v>
      </c>
      <c r="J41" s="17">
        <v>555333740.97000003</v>
      </c>
      <c r="L41" s="17">
        <v>567255690.75999999</v>
      </c>
      <c r="N41" s="17">
        <v>858207353.71000004</v>
      </c>
    </row>
    <row r="42" spans="1:15" ht="15.75" hidden="1" thickBot="1" x14ac:dyDescent="0.3">
      <c r="A42" s="8" t="s">
        <v>16</v>
      </c>
    </row>
    <row r="43" spans="1:15" hidden="1" x14ac:dyDescent="0.25">
      <c r="A43" s="19" t="s">
        <v>92</v>
      </c>
      <c r="B43" s="23">
        <v>204823202.78</v>
      </c>
      <c r="D43" s="23">
        <v>193230433.59</v>
      </c>
      <c r="F43" s="23">
        <v>192057099.00999999</v>
      </c>
      <c r="H43" s="23">
        <v>259980153.12</v>
      </c>
      <c r="J43" s="23">
        <v>189119098.19</v>
      </c>
      <c r="L43" s="23">
        <v>199015537.97</v>
      </c>
      <c r="N43" s="23">
        <v>218665471.16999999</v>
      </c>
    </row>
    <row r="44" spans="1:15" hidden="1" x14ac:dyDescent="0.25">
      <c r="A44" s="19" t="s">
        <v>93</v>
      </c>
      <c r="B44" s="23">
        <v>7229254.29</v>
      </c>
      <c r="D44" s="23">
        <v>9425969.9000000004</v>
      </c>
      <c r="F44" s="23">
        <v>8587064.8599999994</v>
      </c>
      <c r="H44" s="23">
        <v>2966212.34</v>
      </c>
      <c r="J44" s="23">
        <v>6331635.96</v>
      </c>
      <c r="L44" s="23">
        <v>7939091.4900000002</v>
      </c>
      <c r="N44" s="23">
        <v>18320066.59</v>
      </c>
    </row>
    <row r="45" spans="1:15" hidden="1" x14ac:dyDescent="0.25">
      <c r="A45" s="19" t="s">
        <v>94</v>
      </c>
      <c r="B45" s="23">
        <v>10636823.24</v>
      </c>
      <c r="D45" s="23">
        <v>24996711.41</v>
      </c>
      <c r="F45" s="23">
        <v>13390168.77</v>
      </c>
      <c r="H45" s="23">
        <v>11637367.439999999</v>
      </c>
      <c r="J45" s="23">
        <v>8974400.3399999999</v>
      </c>
      <c r="L45" s="23">
        <v>47959360.780000001</v>
      </c>
      <c r="N45" s="23">
        <v>15281970.810000001</v>
      </c>
    </row>
    <row r="46" spans="1:15" ht="15.75" hidden="1" thickBot="1" x14ac:dyDescent="0.3">
      <c r="A46" s="19" t="s">
        <v>95</v>
      </c>
      <c r="B46" s="25">
        <f>SUM(B43:B45)</f>
        <v>222689280.31</v>
      </c>
      <c r="C46" s="15">
        <f>+B46/B47</f>
        <v>0.39106990678242903</v>
      </c>
      <c r="D46" s="25">
        <f>SUM(D43:D45)</f>
        <v>227653114.90000001</v>
      </c>
      <c r="E46" s="15">
        <f>+D46/D47</f>
        <v>0.36987751135705171</v>
      </c>
      <c r="F46" s="25">
        <f>SUM(F43:F45)</f>
        <v>214034332.64000002</v>
      </c>
      <c r="G46" s="15">
        <f>+F46/F47</f>
        <v>0.41331053955338681</v>
      </c>
      <c r="H46" s="25">
        <f>SUM(H43:H45)</f>
        <v>274583732.90000004</v>
      </c>
      <c r="I46" s="15">
        <f>+H46/H47</f>
        <v>0.52056377544273291</v>
      </c>
      <c r="J46" s="25">
        <f>SUM(J43:J45)</f>
        <v>204425134.49000001</v>
      </c>
      <c r="K46" s="15">
        <f>+J46/J47</f>
        <v>0.34476442803095142</v>
      </c>
      <c r="L46" s="25">
        <f>SUM(L43:L45)</f>
        <v>254913990.24000001</v>
      </c>
      <c r="M46" s="15">
        <f>+L46/L47</f>
        <v>0.40878037464892786</v>
      </c>
      <c r="N46" s="25">
        <f>SUM(N43:N45)</f>
        <v>252267508.56999999</v>
      </c>
      <c r="O46" s="57">
        <f>+N46/N47</f>
        <v>0.29340471303210164</v>
      </c>
    </row>
    <row r="47" spans="1:15" ht="15.75" hidden="1" thickBot="1" x14ac:dyDescent="0.3">
      <c r="A47" s="24" t="s">
        <v>96</v>
      </c>
      <c r="B47" s="17">
        <v>569435992</v>
      </c>
      <c r="D47" s="17">
        <v>615482444.62</v>
      </c>
      <c r="F47" s="17">
        <v>517853556</v>
      </c>
      <c r="H47" s="17">
        <v>527473761.81999999</v>
      </c>
      <c r="J47" s="17">
        <v>592941492.41999996</v>
      </c>
      <c r="L47" s="17">
        <v>623596449.46000004</v>
      </c>
      <c r="N47" s="17">
        <v>859793648.03999996</v>
      </c>
    </row>
    <row r="48" spans="1:15" ht="15.75" hidden="1" thickBot="1" x14ac:dyDescent="0.3">
      <c r="A48" s="8" t="s">
        <v>17</v>
      </c>
    </row>
    <row r="49" spans="1:13" hidden="1" x14ac:dyDescent="0.25">
      <c r="A49" s="19" t="s">
        <v>92</v>
      </c>
      <c r="B49" s="23">
        <v>291076257.98000002</v>
      </c>
      <c r="D49" s="23">
        <v>285709361.10000002</v>
      </c>
      <c r="F49" s="23">
        <v>281946505.63999999</v>
      </c>
      <c r="H49" s="23">
        <v>351554349.47000003</v>
      </c>
      <c r="J49" s="23">
        <v>281978499.27999997</v>
      </c>
      <c r="L49" s="23">
        <v>308873783.92000002</v>
      </c>
    </row>
    <row r="50" spans="1:13" hidden="1" x14ac:dyDescent="0.25">
      <c r="A50" s="19" t="s">
        <v>93</v>
      </c>
      <c r="B50" s="23">
        <v>10565957.68</v>
      </c>
      <c r="D50" s="23">
        <v>11656596.33</v>
      </c>
      <c r="F50" s="23">
        <v>10921702.880000001</v>
      </c>
      <c r="H50" s="23">
        <v>5288531.88</v>
      </c>
      <c r="J50" s="23">
        <v>11299513.789999999</v>
      </c>
      <c r="L50" s="23">
        <v>12904434.17</v>
      </c>
    </row>
    <row r="51" spans="1:13" hidden="1" x14ac:dyDescent="0.25">
      <c r="A51" s="19" t="s">
        <v>94</v>
      </c>
      <c r="B51" s="23">
        <v>21092711.359999999</v>
      </c>
      <c r="D51" s="23">
        <v>30203335.760000002</v>
      </c>
      <c r="F51" s="23">
        <v>19572846.010000002</v>
      </c>
      <c r="H51" s="23">
        <v>16201041.6</v>
      </c>
      <c r="J51" s="23">
        <v>17358187.48</v>
      </c>
      <c r="L51" s="23">
        <v>55253043.149999999</v>
      </c>
    </row>
    <row r="52" spans="1:13" ht="15.75" hidden="1" thickBot="1" x14ac:dyDescent="0.3">
      <c r="A52" s="19" t="s">
        <v>95</v>
      </c>
      <c r="B52" s="25">
        <f>SUM(B49:B51)</f>
        <v>322734927.02000004</v>
      </c>
      <c r="C52" s="15">
        <f>+B52/B53</f>
        <v>0.56366218777384969</v>
      </c>
      <c r="D52" s="25">
        <f>SUM(D49:D51)</f>
        <v>327569293.19</v>
      </c>
      <c r="E52" s="15">
        <f>+D52/D53</f>
        <v>0.53221549380216993</v>
      </c>
      <c r="F52" s="25">
        <f>SUM(F49:F51)</f>
        <v>312441054.52999997</v>
      </c>
      <c r="G52" s="15">
        <f>+F52/F53</f>
        <v>0.60021856644425775</v>
      </c>
      <c r="H52" s="25">
        <f>SUM(H49:H51)</f>
        <v>373043922.95000005</v>
      </c>
      <c r="I52" s="15">
        <f>+H52/H53</f>
        <v>0.68172201421645851</v>
      </c>
      <c r="J52" s="25">
        <f>SUM(J49:J51)</f>
        <v>310636200.55000001</v>
      </c>
      <c r="K52" s="15">
        <f>+J52/J53</f>
        <v>0.51323807466519678</v>
      </c>
      <c r="L52" s="25">
        <f>SUM(L49:L51)</f>
        <v>377031261.24000001</v>
      </c>
      <c r="M52" s="15">
        <f>+L52/L53</f>
        <v>0.54031354619405003</v>
      </c>
    </row>
    <row r="53" spans="1:13" ht="15.75" hidden="1" thickBot="1" x14ac:dyDescent="0.3">
      <c r="A53" s="24" t="s">
        <v>96</v>
      </c>
      <c r="B53" s="17">
        <v>572567992</v>
      </c>
      <c r="D53" s="17">
        <v>615482444.62</v>
      </c>
      <c r="F53" s="17">
        <v>520545467.93000001</v>
      </c>
      <c r="H53" s="17">
        <v>547208268.42999995</v>
      </c>
      <c r="J53" s="17">
        <v>605247770.74000001</v>
      </c>
      <c r="L53" s="17">
        <v>697800867.47000003</v>
      </c>
    </row>
    <row r="54" spans="1:13" ht="15.75" hidden="1" thickBot="1" x14ac:dyDescent="0.3">
      <c r="A54" s="8" t="s">
        <v>17</v>
      </c>
    </row>
    <row r="55" spans="1:13" hidden="1" x14ac:dyDescent="0.25">
      <c r="A55" s="19" t="s">
        <v>92</v>
      </c>
      <c r="B55" s="44">
        <v>435444945.99000001</v>
      </c>
      <c r="D55" s="23">
        <v>439024664.60000002</v>
      </c>
      <c r="F55" s="23">
        <v>368901807.02999997</v>
      </c>
      <c r="H55" s="23">
        <v>436197567.41000003</v>
      </c>
      <c r="J55" s="23">
        <v>484139840.63</v>
      </c>
      <c r="L55" s="23">
        <v>509467644.5</v>
      </c>
    </row>
    <row r="56" spans="1:13" hidden="1" x14ac:dyDescent="0.25">
      <c r="A56" s="19" t="s">
        <v>93</v>
      </c>
      <c r="B56" s="44">
        <v>12966690.07</v>
      </c>
      <c r="D56" s="23">
        <v>14871591.84</v>
      </c>
      <c r="F56" s="23">
        <v>12663121.52</v>
      </c>
      <c r="H56" s="23">
        <v>6844328.6100000003</v>
      </c>
      <c r="J56" s="23">
        <v>16588336.609999999</v>
      </c>
      <c r="L56" s="23">
        <v>20845603.77</v>
      </c>
    </row>
    <row r="57" spans="1:13" hidden="1" x14ac:dyDescent="0.25">
      <c r="A57" s="19" t="s">
        <v>94</v>
      </c>
      <c r="B57" s="44">
        <v>38216626.270000003</v>
      </c>
      <c r="D57" s="23">
        <v>35554539.039999999</v>
      </c>
      <c r="F57" s="23">
        <v>23699742.25</v>
      </c>
      <c r="H57" s="23">
        <v>20905515.629999999</v>
      </c>
      <c r="J57" s="23">
        <v>46101450.960000001</v>
      </c>
      <c r="L57" s="23">
        <v>67120311.709999993</v>
      </c>
    </row>
    <row r="58" spans="1:13" ht="15.75" hidden="1" thickBot="1" x14ac:dyDescent="0.3">
      <c r="A58" s="19" t="s">
        <v>95</v>
      </c>
      <c r="B58" s="25">
        <f>SUM(B55:B57)</f>
        <v>486628262.32999998</v>
      </c>
      <c r="C58" s="15">
        <f>+B58/B59</f>
        <v>0.84809483087928195</v>
      </c>
      <c r="D58" s="25">
        <f>SUM(D55:D57)</f>
        <v>489450795.48000002</v>
      </c>
      <c r="E58" s="15">
        <f>+D58/D59</f>
        <v>0.77972949333644881</v>
      </c>
      <c r="F58" s="25">
        <f>SUM(F55:F57)</f>
        <v>405264670.79999995</v>
      </c>
      <c r="G58" s="15">
        <f>+F58/F59</f>
        <v>0.72213768065916129</v>
      </c>
      <c r="H58" s="25">
        <f>SUM(H55:H57)</f>
        <v>463947411.65000004</v>
      </c>
      <c r="I58" s="15">
        <f>+H58/H59</f>
        <v>0.80085177534088892</v>
      </c>
      <c r="J58" s="25">
        <f>SUM(J55:J57)</f>
        <v>546829628.20000005</v>
      </c>
      <c r="K58" s="15">
        <f>+J58/J59</f>
        <v>0.77199280320671382</v>
      </c>
      <c r="L58" s="25">
        <f>SUM(L55:L57)</f>
        <v>597433559.98000002</v>
      </c>
      <c r="M58" s="15">
        <f>+L58/L59</f>
        <v>0.70012242001341207</v>
      </c>
    </row>
    <row r="59" spans="1:13" ht="15.75" hidden="1" thickBot="1" x14ac:dyDescent="0.3">
      <c r="A59" s="24" t="s">
        <v>96</v>
      </c>
      <c r="B59" s="17">
        <v>573789916.65999997</v>
      </c>
      <c r="D59" s="17">
        <v>627718714.84000003</v>
      </c>
      <c r="F59" s="17">
        <v>561201390.88999999</v>
      </c>
      <c r="H59" s="17">
        <v>579317454.15999997</v>
      </c>
      <c r="J59" s="17">
        <v>708335137.23000002</v>
      </c>
      <c r="L59" s="17">
        <v>853327279.49000001</v>
      </c>
    </row>
    <row r="60" spans="1:13" hidden="1" x14ac:dyDescent="0.25"/>
  </sheetData>
  <mergeCells count="21">
    <mergeCell ref="B2:H2"/>
    <mergeCell ref="B3:H3"/>
    <mergeCell ref="B5:G5"/>
    <mergeCell ref="B6:G6"/>
    <mergeCell ref="C8:G8"/>
    <mergeCell ref="E9:G9"/>
    <mergeCell ref="C10:G10"/>
    <mergeCell ref="B25:G25"/>
    <mergeCell ref="B27:G27"/>
    <mergeCell ref="C28:G28"/>
    <mergeCell ref="D36:E36"/>
    <mergeCell ref="C12:G12"/>
    <mergeCell ref="E29:G29"/>
    <mergeCell ref="E30:G30"/>
    <mergeCell ref="B31:G31"/>
    <mergeCell ref="B32:B33"/>
    <mergeCell ref="B13:B14"/>
    <mergeCell ref="C21:G21"/>
    <mergeCell ref="C22:G22"/>
    <mergeCell ref="B34:G35"/>
    <mergeCell ref="B36:C3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O57"/>
  <sheetViews>
    <sheetView workbookViewId="0">
      <selection activeCell="C12" sqref="C12:G12"/>
    </sheetView>
  </sheetViews>
  <sheetFormatPr baseColWidth="10" defaultRowHeight="15" x14ac:dyDescent="0.25"/>
  <cols>
    <col min="1" max="1" width="5.85546875" customWidth="1"/>
    <col min="2" max="2" width="14.42578125" bestFit="1" customWidth="1"/>
    <col min="4" max="4" width="12.85546875" bestFit="1" customWidth="1"/>
    <col min="6" max="6" width="12.85546875" bestFit="1" customWidth="1"/>
    <col min="8" max="8" width="3.7109375" customWidth="1"/>
    <col min="10" max="10" width="12.85546875" bestFit="1" customWidth="1"/>
    <col min="12" max="12" width="12.85546875" bestFit="1" customWidth="1"/>
    <col min="14" max="14" width="12.85546875" customWidth="1"/>
  </cols>
  <sheetData>
    <row r="2" spans="2:8" ht="21" x14ac:dyDescent="0.35">
      <c r="B2" s="90" t="s">
        <v>117</v>
      </c>
      <c r="C2" s="90"/>
      <c r="D2" s="90"/>
      <c r="E2" s="90"/>
      <c r="F2" s="90"/>
      <c r="G2" s="90"/>
      <c r="H2" s="90"/>
    </row>
    <row r="3" spans="2:8" ht="15.75" x14ac:dyDescent="0.25">
      <c r="B3" s="91" t="s">
        <v>124</v>
      </c>
      <c r="C3" s="91"/>
      <c r="D3" s="91"/>
      <c r="E3" s="91"/>
      <c r="F3" s="91"/>
      <c r="G3" s="91"/>
      <c r="H3" s="91"/>
    </row>
    <row r="4" spans="2:8" x14ac:dyDescent="0.25">
      <c r="B4" s="92"/>
      <c r="C4" s="92"/>
      <c r="D4" s="92"/>
      <c r="E4" s="92"/>
      <c r="F4" s="92"/>
      <c r="G4" s="92"/>
    </row>
    <row r="5" spans="2:8" x14ac:dyDescent="0.25">
      <c r="B5" s="93" t="s">
        <v>0</v>
      </c>
      <c r="C5" s="93"/>
      <c r="D5" s="93"/>
      <c r="E5" s="93"/>
      <c r="F5" s="93"/>
      <c r="G5" s="93"/>
    </row>
    <row r="6" spans="2:8" x14ac:dyDescent="0.25">
      <c r="B6" s="86" t="s">
        <v>1</v>
      </c>
      <c r="C6" s="86"/>
      <c r="D6" s="86"/>
      <c r="E6" s="86"/>
      <c r="F6" s="86"/>
      <c r="G6" s="86"/>
    </row>
    <row r="7" spans="2:8" ht="15.75" thickBot="1" x14ac:dyDescent="0.3">
      <c r="B7" s="1"/>
      <c r="C7" s="1"/>
      <c r="D7" s="1"/>
      <c r="E7" s="1"/>
      <c r="F7" s="1"/>
      <c r="G7" s="1"/>
    </row>
    <row r="8" spans="2:8" ht="15.75" thickBot="1" x14ac:dyDescent="0.3">
      <c r="B8" s="2" t="s">
        <v>2</v>
      </c>
      <c r="C8" s="87" t="s">
        <v>83</v>
      </c>
      <c r="D8" s="88"/>
      <c r="E8" s="88"/>
      <c r="F8" s="88"/>
      <c r="G8" s="89"/>
    </row>
    <row r="9" spans="2:8" ht="25.5" customHeight="1" thickBot="1" x14ac:dyDescent="0.3">
      <c r="B9" s="3" t="s">
        <v>3</v>
      </c>
      <c r="C9" s="4" t="s">
        <v>4</v>
      </c>
      <c r="D9" s="5" t="s">
        <v>5</v>
      </c>
      <c r="E9" s="75" t="s">
        <v>64</v>
      </c>
      <c r="F9" s="76"/>
      <c r="G9" s="77"/>
    </row>
    <row r="10" spans="2:8" ht="25.5" customHeight="1" thickBot="1" x14ac:dyDescent="0.3">
      <c r="B10" s="3" t="s">
        <v>6</v>
      </c>
      <c r="C10" s="75" t="s">
        <v>103</v>
      </c>
      <c r="D10" s="76"/>
      <c r="E10" s="76"/>
      <c r="F10" s="76"/>
      <c r="G10" s="77"/>
    </row>
    <row r="11" spans="2:8" ht="15.75" thickBot="1" x14ac:dyDescent="0.3">
      <c r="B11" s="3" t="s">
        <v>7</v>
      </c>
      <c r="C11" s="6" t="s">
        <v>8</v>
      </c>
      <c r="D11" s="5" t="s">
        <v>9</v>
      </c>
      <c r="E11" s="7" t="s">
        <v>70</v>
      </c>
      <c r="F11" s="5" t="s">
        <v>11</v>
      </c>
      <c r="G11" s="7" t="s">
        <v>12</v>
      </c>
    </row>
    <row r="12" spans="2:8" ht="25.5" customHeight="1" thickBot="1" x14ac:dyDescent="0.3">
      <c r="B12" s="3" t="s">
        <v>13</v>
      </c>
      <c r="C12" s="75" t="s">
        <v>84</v>
      </c>
      <c r="D12" s="76"/>
      <c r="E12" s="76"/>
      <c r="F12" s="76"/>
      <c r="G12" s="77"/>
    </row>
    <row r="13" spans="2:8" ht="15.75" thickBot="1" x14ac:dyDescent="0.3">
      <c r="B13" s="94" t="s">
        <v>14</v>
      </c>
      <c r="C13" s="8" t="s">
        <v>15</v>
      </c>
      <c r="D13" s="8" t="s">
        <v>16</v>
      </c>
      <c r="E13" s="8" t="s">
        <v>17</v>
      </c>
      <c r="F13" s="8" t="s">
        <v>18</v>
      </c>
      <c r="G13" s="8" t="s">
        <v>19</v>
      </c>
    </row>
    <row r="14" spans="2:8" ht="15.75" thickBot="1" x14ac:dyDescent="0.3">
      <c r="B14" s="95"/>
      <c r="C14" s="7">
        <v>95</v>
      </c>
      <c r="D14" s="7">
        <v>93</v>
      </c>
      <c r="E14" s="7">
        <v>93</v>
      </c>
      <c r="F14" s="7">
        <v>93</v>
      </c>
      <c r="G14" s="7">
        <v>93</v>
      </c>
    </row>
    <row r="15" spans="2:8" ht="15.75" thickBot="1" x14ac:dyDescent="0.3">
      <c r="B15" s="3" t="s">
        <v>111</v>
      </c>
      <c r="C15" s="7">
        <v>90</v>
      </c>
      <c r="D15" s="7">
        <v>90</v>
      </c>
      <c r="E15" s="7">
        <v>90</v>
      </c>
      <c r="F15" s="7">
        <v>91</v>
      </c>
      <c r="G15" s="7">
        <v>91</v>
      </c>
    </row>
    <row r="16" spans="2:8" ht="15.75" thickBot="1" x14ac:dyDescent="0.3">
      <c r="B16" s="3" t="s">
        <v>105</v>
      </c>
      <c r="C16" s="6">
        <v>80</v>
      </c>
      <c r="D16" s="7">
        <v>85</v>
      </c>
      <c r="E16" s="7">
        <v>87</v>
      </c>
      <c r="F16" s="7">
        <v>90</v>
      </c>
      <c r="G16" s="7">
        <v>90</v>
      </c>
    </row>
    <row r="17" spans="2:7" ht="15.75" thickBot="1" x14ac:dyDescent="0.3">
      <c r="B17" s="3" t="s">
        <v>104</v>
      </c>
      <c r="C17" s="7">
        <v>91</v>
      </c>
      <c r="D17" s="7">
        <v>92</v>
      </c>
      <c r="E17" s="7">
        <v>90</v>
      </c>
      <c r="F17" s="7">
        <v>90</v>
      </c>
      <c r="G17" s="7">
        <v>90</v>
      </c>
    </row>
    <row r="18" spans="2:7" ht="15.75" thickBot="1" x14ac:dyDescent="0.3">
      <c r="B18" s="3" t="s">
        <v>20</v>
      </c>
      <c r="C18" s="6">
        <v>91</v>
      </c>
      <c r="D18" s="7">
        <v>92</v>
      </c>
      <c r="E18" s="7">
        <v>93</v>
      </c>
      <c r="F18" s="7">
        <v>93</v>
      </c>
      <c r="G18" s="7">
        <v>93</v>
      </c>
    </row>
    <row r="19" spans="2:7" ht="15.75" thickBot="1" x14ac:dyDescent="0.3">
      <c r="B19" s="3" t="s">
        <v>21</v>
      </c>
      <c r="C19" s="6">
        <v>81</v>
      </c>
      <c r="D19" s="7">
        <v>80</v>
      </c>
      <c r="E19" s="7">
        <v>80</v>
      </c>
      <c r="F19" s="7">
        <v>80</v>
      </c>
      <c r="G19" s="7">
        <v>80</v>
      </c>
    </row>
    <row r="20" spans="2:7" ht="26.25" thickBot="1" x14ac:dyDescent="0.3">
      <c r="B20" s="9" t="s">
        <v>22</v>
      </c>
      <c r="C20" s="6" t="s">
        <v>23</v>
      </c>
      <c r="D20" s="10" t="s">
        <v>24</v>
      </c>
      <c r="E20" s="6" t="s">
        <v>72</v>
      </c>
      <c r="F20" s="10" t="s">
        <v>26</v>
      </c>
      <c r="G20" s="6" t="s">
        <v>27</v>
      </c>
    </row>
    <row r="21" spans="2:7" ht="15.75" thickBot="1" x14ac:dyDescent="0.3">
      <c r="B21" s="9" t="s">
        <v>28</v>
      </c>
      <c r="C21" s="83" t="s">
        <v>29</v>
      </c>
      <c r="D21" s="84"/>
      <c r="E21" s="84"/>
      <c r="F21" s="84"/>
      <c r="G21" s="85"/>
    </row>
    <row r="22" spans="2:7" ht="26.25" thickBot="1" x14ac:dyDescent="0.3">
      <c r="B22" s="9" t="s">
        <v>30</v>
      </c>
      <c r="C22" s="75" t="s">
        <v>85</v>
      </c>
      <c r="D22" s="76"/>
      <c r="E22" s="76"/>
      <c r="F22" s="76"/>
      <c r="G22" s="77"/>
    </row>
    <row r="23" spans="2:7" ht="39" thickBot="1" x14ac:dyDescent="0.3">
      <c r="B23" s="9" t="s">
        <v>31</v>
      </c>
      <c r="C23" s="11" t="s">
        <v>86</v>
      </c>
      <c r="D23" s="10" t="s">
        <v>24</v>
      </c>
      <c r="E23" s="6" t="s">
        <v>75</v>
      </c>
      <c r="F23" s="10" t="s">
        <v>32</v>
      </c>
      <c r="G23" s="6" t="s">
        <v>51</v>
      </c>
    </row>
    <row r="24" spans="2:7" ht="26.25" thickBot="1" x14ac:dyDescent="0.3">
      <c r="B24" s="9" t="s">
        <v>33</v>
      </c>
      <c r="C24" s="11" t="s">
        <v>82</v>
      </c>
      <c r="D24" s="10" t="s">
        <v>24</v>
      </c>
      <c r="E24" s="6" t="s">
        <v>75</v>
      </c>
      <c r="F24" s="10" t="s">
        <v>32</v>
      </c>
      <c r="G24" s="6" t="s">
        <v>51</v>
      </c>
    </row>
    <row r="25" spans="2:7" ht="15.75" thickBot="1" x14ac:dyDescent="0.3">
      <c r="B25" s="78" t="s">
        <v>34</v>
      </c>
      <c r="C25" s="79"/>
      <c r="D25" s="79"/>
      <c r="E25" s="79"/>
      <c r="F25" s="79"/>
      <c r="G25" s="80"/>
    </row>
    <row r="26" spans="2:7" ht="15.75" thickBot="1" x14ac:dyDescent="0.3">
      <c r="B26" s="9" t="s">
        <v>35</v>
      </c>
      <c r="C26" s="7">
        <f>+-10%</f>
        <v>-0.1</v>
      </c>
      <c r="D26" s="10" t="s">
        <v>36</v>
      </c>
      <c r="E26" s="7">
        <f>+-20%</f>
        <v>-0.2</v>
      </c>
      <c r="F26" s="10" t="s">
        <v>37</v>
      </c>
      <c r="G26" s="7" t="s">
        <v>38</v>
      </c>
    </row>
    <row r="27" spans="2:7" ht="15.75" thickBot="1" x14ac:dyDescent="0.3">
      <c r="B27" s="78" t="s">
        <v>39</v>
      </c>
      <c r="C27" s="79"/>
      <c r="D27" s="79"/>
      <c r="E27" s="79"/>
      <c r="F27" s="79"/>
      <c r="G27" s="80"/>
    </row>
    <row r="28" spans="2:7" ht="15.75" thickBot="1" x14ac:dyDescent="0.3">
      <c r="B28" s="9" t="s">
        <v>40</v>
      </c>
      <c r="C28" s="75" t="s">
        <v>77</v>
      </c>
      <c r="D28" s="76"/>
      <c r="E28" s="76"/>
      <c r="F28" s="76"/>
      <c r="G28" s="77"/>
    </row>
    <row r="29" spans="2:7" ht="26.25" thickBot="1" x14ac:dyDescent="0.3">
      <c r="B29" s="9" t="s">
        <v>41</v>
      </c>
      <c r="C29" s="12">
        <v>44804</v>
      </c>
      <c r="D29" s="10" t="s">
        <v>42</v>
      </c>
      <c r="E29" s="75" t="s">
        <v>54</v>
      </c>
      <c r="F29" s="76"/>
      <c r="G29" s="77"/>
    </row>
    <row r="30" spans="2:7" ht="26.25" thickBot="1" x14ac:dyDescent="0.3">
      <c r="B30" s="9" t="s">
        <v>43</v>
      </c>
      <c r="C30" s="12">
        <v>45117</v>
      </c>
      <c r="D30" s="10" t="s">
        <v>42</v>
      </c>
      <c r="E30" s="75" t="s">
        <v>54</v>
      </c>
      <c r="F30" s="76"/>
      <c r="G30" s="77"/>
    </row>
    <row r="31" spans="2:7" ht="15.75" thickBot="1" x14ac:dyDescent="0.3">
      <c r="B31" s="78" t="s">
        <v>116</v>
      </c>
      <c r="C31" s="79"/>
      <c r="D31" s="79"/>
      <c r="E31" s="79"/>
      <c r="F31" s="79"/>
      <c r="G31" s="80"/>
    </row>
    <row r="32" spans="2:7" ht="15.75" thickBot="1" x14ac:dyDescent="0.3">
      <c r="B32" s="81" t="s">
        <v>44</v>
      </c>
      <c r="C32" s="8" t="s">
        <v>15</v>
      </c>
      <c r="D32" s="8" t="s">
        <v>16</v>
      </c>
      <c r="E32" s="8" t="s">
        <v>17</v>
      </c>
      <c r="F32" s="8" t="s">
        <v>18</v>
      </c>
      <c r="G32" s="8" t="s">
        <v>19</v>
      </c>
    </row>
    <row r="33" spans="1:15" ht="15.75" thickBot="1" x14ac:dyDescent="0.3">
      <c r="B33" s="82"/>
      <c r="C33" s="6">
        <v>88</v>
      </c>
      <c r="D33" s="7">
        <v>87</v>
      </c>
      <c r="E33" s="7"/>
      <c r="F33" s="13"/>
      <c r="G33" s="13"/>
      <c r="H33" s="72"/>
    </row>
    <row r="34" spans="1:15" ht="15" hidden="1" customHeight="1" x14ac:dyDescent="0.25">
      <c r="B34" s="125" t="s">
        <v>91</v>
      </c>
      <c r="C34" s="125"/>
      <c r="D34" s="125"/>
      <c r="E34" s="125"/>
      <c r="F34" s="125"/>
      <c r="G34" s="125"/>
    </row>
    <row r="35" spans="1:15" ht="15" hidden="1" customHeight="1" x14ac:dyDescent="0.25"/>
    <row r="36" spans="1:15" ht="15.75" hidden="1" customHeight="1" thickBot="1" x14ac:dyDescent="0.3">
      <c r="A36" s="8" t="s">
        <v>15</v>
      </c>
      <c r="B36" s="111">
        <v>2017</v>
      </c>
      <c r="C36" s="96"/>
      <c r="D36" s="96">
        <v>2018</v>
      </c>
      <c r="E36" s="96"/>
      <c r="F36" s="96">
        <v>2019</v>
      </c>
      <c r="G36" s="96"/>
      <c r="H36" s="74">
        <v>2020</v>
      </c>
      <c r="I36" s="74"/>
      <c r="J36" s="74">
        <v>2021</v>
      </c>
      <c r="K36" s="74"/>
      <c r="L36" s="96">
        <v>2022</v>
      </c>
      <c r="M36" s="96"/>
      <c r="N36" s="96">
        <v>2023</v>
      </c>
      <c r="O36" s="96"/>
    </row>
    <row r="37" spans="1:15" ht="15.75" hidden="1" customHeight="1" thickBot="1" x14ac:dyDescent="0.3">
      <c r="A37" s="19" t="s">
        <v>92</v>
      </c>
      <c r="B37" s="23">
        <v>103662300.34</v>
      </c>
      <c r="C37" s="27">
        <f>+B37/B40</f>
        <v>0.90493730438764231</v>
      </c>
      <c r="D37" s="23">
        <v>94851803.010000005</v>
      </c>
      <c r="E37" s="27">
        <f>+D37/D40</f>
        <v>0.80397737545498649</v>
      </c>
      <c r="F37" s="23">
        <v>98671615.150000006</v>
      </c>
      <c r="G37" s="27">
        <f>+F37/F40</f>
        <v>0.89517840688957984</v>
      </c>
      <c r="H37" s="23">
        <v>170386929.38999999</v>
      </c>
      <c r="I37" s="27">
        <f>+H37/H40</f>
        <v>0.94947013699472727</v>
      </c>
      <c r="J37" s="23">
        <v>101029918.45</v>
      </c>
      <c r="K37" s="27">
        <f>+J37/J40</f>
        <v>0.9395357798582763</v>
      </c>
      <c r="L37" s="23">
        <v>94475900.890000001</v>
      </c>
      <c r="M37" s="27">
        <f>+L37/L40</f>
        <v>0.87670056371391292</v>
      </c>
      <c r="N37" s="23">
        <v>105393774.81999999</v>
      </c>
      <c r="O37" s="27">
        <f>+N37/N40</f>
        <v>0.88017702441012435</v>
      </c>
    </row>
    <row r="38" spans="1:15" ht="15" hidden="1" customHeight="1" x14ac:dyDescent="0.25">
      <c r="A38" s="19" t="s">
        <v>93</v>
      </c>
      <c r="B38" s="23">
        <v>5637222.0300000003</v>
      </c>
      <c r="D38" s="23">
        <v>3194205.43</v>
      </c>
      <c r="E38" s="28"/>
      <c r="F38" s="23">
        <v>4229025.7300000004</v>
      </c>
      <c r="G38" s="28"/>
      <c r="H38" s="23">
        <v>2270797.13</v>
      </c>
      <c r="I38" s="28"/>
      <c r="J38" s="23">
        <v>3091095.12</v>
      </c>
      <c r="K38" s="28"/>
      <c r="L38" s="23">
        <v>4242389.8499999996</v>
      </c>
      <c r="N38" s="23">
        <v>7949654.3499999996</v>
      </c>
    </row>
    <row r="39" spans="1:15" ht="15" hidden="1" customHeight="1" x14ac:dyDescent="0.25">
      <c r="A39" s="19" t="s">
        <v>94</v>
      </c>
      <c r="B39" s="23">
        <v>5252391.71</v>
      </c>
      <c r="D39" s="23">
        <v>19932190.829999998</v>
      </c>
      <c r="E39" s="28"/>
      <c r="F39" s="23">
        <v>7325001.7300000004</v>
      </c>
      <c r="G39" s="28"/>
      <c r="H39" s="23">
        <v>6797026.9800000004</v>
      </c>
      <c r="I39" s="28"/>
      <c r="J39" s="23">
        <v>3410727.76</v>
      </c>
      <c r="K39" s="28"/>
      <c r="L39" s="23">
        <v>9044729.8399999999</v>
      </c>
      <c r="N39" s="23">
        <v>6398136.3300000001</v>
      </c>
    </row>
    <row r="40" spans="1:15" ht="15.75" hidden="1" customHeight="1" thickBot="1" x14ac:dyDescent="0.3">
      <c r="A40" s="19" t="s">
        <v>95</v>
      </c>
      <c r="B40" s="25">
        <f>SUM(B37:B39)</f>
        <v>114551914.08</v>
      </c>
      <c r="D40" s="25">
        <f>SUM(D37:D39)</f>
        <v>117978199.27000001</v>
      </c>
      <c r="E40" s="28"/>
      <c r="F40" s="25">
        <f>SUM(F37:F39)</f>
        <v>110225642.61000001</v>
      </c>
      <c r="G40" s="28"/>
      <c r="H40" s="25">
        <f>SUM(H37:H39)</f>
        <v>179454753.49999997</v>
      </c>
      <c r="I40" s="28"/>
      <c r="J40" s="25">
        <f>SUM(J37:J39)</f>
        <v>107531741.33000001</v>
      </c>
      <c r="K40" s="28"/>
      <c r="L40" s="25">
        <f>SUM(L37:L39)</f>
        <v>107763020.58</v>
      </c>
      <c r="N40" s="25">
        <f>SUM(N37:N39)</f>
        <v>119741565.49999999</v>
      </c>
    </row>
    <row r="41" spans="1:15" ht="15.75" hidden="1" customHeight="1" thickBot="1" x14ac:dyDescent="0.3">
      <c r="A41" s="8" t="s">
        <v>16</v>
      </c>
      <c r="E41" s="28"/>
      <c r="G41" s="28"/>
    </row>
    <row r="42" spans="1:15" ht="15.75" hidden="1" customHeight="1" thickBot="1" x14ac:dyDescent="0.3">
      <c r="A42" s="19" t="s">
        <v>92</v>
      </c>
      <c r="B42" s="23">
        <v>204823202.78</v>
      </c>
      <c r="C42" s="27">
        <f>+B42/B45</f>
        <v>0.91977127275669002</v>
      </c>
      <c r="D42" s="23">
        <v>193230433.59</v>
      </c>
      <c r="E42" s="27">
        <f>+D42/D45</f>
        <v>0.84879327776770952</v>
      </c>
      <c r="F42" s="23">
        <v>192057099.00999999</v>
      </c>
      <c r="G42" s="27">
        <f>+F42/F45</f>
        <v>0.89731911997985325</v>
      </c>
      <c r="H42" s="23">
        <v>259980153.12</v>
      </c>
      <c r="I42" s="27">
        <f>+H42/H45</f>
        <v>0.94681556833041358</v>
      </c>
      <c r="J42" s="23">
        <v>189119098.19</v>
      </c>
      <c r="K42" s="27">
        <f>+J42/J45</f>
        <v>0.92512644622597151</v>
      </c>
      <c r="L42" s="23">
        <v>199015537.97</v>
      </c>
      <c r="M42" s="27">
        <f>+L42/L45</f>
        <v>0.78071642039979072</v>
      </c>
      <c r="N42" s="23">
        <v>218665471.16999999</v>
      </c>
      <c r="O42" s="27">
        <f>+N42/N45</f>
        <v>0.86679997915515938</v>
      </c>
    </row>
    <row r="43" spans="1:15" ht="15" hidden="1" customHeight="1" x14ac:dyDescent="0.25">
      <c r="A43" s="19" t="s">
        <v>93</v>
      </c>
      <c r="B43" s="23">
        <v>7229254.29</v>
      </c>
      <c r="D43" s="23">
        <v>9425969.9000000004</v>
      </c>
      <c r="E43" s="28"/>
      <c r="F43" s="23">
        <v>8587064.8599999994</v>
      </c>
      <c r="H43" s="23">
        <v>2966212.34</v>
      </c>
      <c r="I43" s="28"/>
      <c r="J43" s="23">
        <v>6331635.96</v>
      </c>
      <c r="K43" s="28"/>
      <c r="L43" s="23">
        <v>7939091.4900000002</v>
      </c>
      <c r="N43" s="23">
        <v>18320066.59</v>
      </c>
    </row>
    <row r="44" spans="1:15" ht="15" hidden="1" customHeight="1" x14ac:dyDescent="0.25">
      <c r="A44" s="19" t="s">
        <v>94</v>
      </c>
      <c r="B44" s="23">
        <v>10636823.24</v>
      </c>
      <c r="D44" s="23">
        <v>24996711.41</v>
      </c>
      <c r="E44" s="28"/>
      <c r="F44" s="23">
        <v>13390168.77</v>
      </c>
      <c r="H44" s="23">
        <v>11637367.439999999</v>
      </c>
      <c r="I44" s="28"/>
      <c r="J44" s="23">
        <v>8974400.3399999999</v>
      </c>
      <c r="K44" s="28"/>
      <c r="L44" s="23">
        <v>47959360.780000001</v>
      </c>
      <c r="N44" s="23">
        <v>15281970.810000001</v>
      </c>
    </row>
    <row r="45" spans="1:15" ht="15.75" hidden="1" customHeight="1" thickBot="1" x14ac:dyDescent="0.3">
      <c r="A45" s="19" t="s">
        <v>95</v>
      </c>
      <c r="B45" s="25">
        <f>SUM(B42:B44)</f>
        <v>222689280.31</v>
      </c>
      <c r="D45" s="25">
        <f>SUM(D42:D44)</f>
        <v>227653114.90000001</v>
      </c>
      <c r="E45" s="28"/>
      <c r="F45" s="25">
        <f>SUM(F42:F44)</f>
        <v>214034332.64000002</v>
      </c>
      <c r="G45" s="15"/>
      <c r="H45" s="25">
        <f>SUM(H42:H44)</f>
        <v>274583732.90000004</v>
      </c>
      <c r="I45" s="28"/>
      <c r="J45" s="25">
        <f>SUM(J42:J44)</f>
        <v>204425134.49000001</v>
      </c>
      <c r="K45" s="28"/>
      <c r="L45" s="25">
        <f>SUM(L42:L44)</f>
        <v>254913990.24000001</v>
      </c>
      <c r="N45" s="25">
        <f>SUM(N42:N44)</f>
        <v>252267508.56999999</v>
      </c>
    </row>
    <row r="46" spans="1:15" ht="15.75" hidden="1" customHeight="1" thickBot="1" x14ac:dyDescent="0.3">
      <c r="A46" s="8" t="s">
        <v>17</v>
      </c>
      <c r="E46" s="28"/>
    </row>
    <row r="47" spans="1:15" ht="15.75" hidden="1" customHeight="1" thickBot="1" x14ac:dyDescent="0.3">
      <c r="A47" s="19" t="s">
        <v>92</v>
      </c>
      <c r="B47" s="23">
        <v>291076257.98000002</v>
      </c>
      <c r="C47" s="27">
        <f>+B47/B50</f>
        <v>0.90190504222049039</v>
      </c>
      <c r="D47" s="23">
        <v>285709361.10000002</v>
      </c>
      <c r="E47" s="27">
        <f>+D47/D50</f>
        <v>0.87221045146707343</v>
      </c>
      <c r="F47" s="23">
        <v>281946505.63999999</v>
      </c>
      <c r="G47" s="27">
        <f>+F47/F50</f>
        <v>0.90239903352050699</v>
      </c>
      <c r="H47" s="23">
        <v>351554349.47000003</v>
      </c>
      <c r="I47" s="27">
        <f>+H47/H50</f>
        <v>0.94239398591441381</v>
      </c>
      <c r="J47" s="23">
        <v>281978499.27999997</v>
      </c>
      <c r="K47" s="27">
        <f>+J47/J50</f>
        <v>0.90774513331266649</v>
      </c>
      <c r="L47" s="23">
        <v>308873783.92000002</v>
      </c>
      <c r="M47" s="27">
        <f>+L47/L50</f>
        <v>0.81922592546877904</v>
      </c>
    </row>
    <row r="48" spans="1:15" ht="15" hidden="1" customHeight="1" x14ac:dyDescent="0.25">
      <c r="A48" s="19" t="s">
        <v>93</v>
      </c>
      <c r="B48" s="23">
        <v>10565957.68</v>
      </c>
      <c r="D48" s="23">
        <v>11656596.33</v>
      </c>
      <c r="E48" s="28"/>
      <c r="F48" s="23">
        <v>10921702.880000001</v>
      </c>
      <c r="H48" s="23">
        <v>5288531.88</v>
      </c>
      <c r="J48" s="23">
        <v>11299513.789999999</v>
      </c>
      <c r="L48" s="23">
        <v>12904434.17</v>
      </c>
    </row>
    <row r="49" spans="1:13" ht="15" hidden="1" customHeight="1" x14ac:dyDescent="0.25">
      <c r="A49" s="19" t="s">
        <v>94</v>
      </c>
      <c r="B49" s="23">
        <v>21092711.359999999</v>
      </c>
      <c r="D49" s="23">
        <v>30203335.760000002</v>
      </c>
      <c r="E49" s="28"/>
      <c r="F49" s="23">
        <v>19572846.010000002</v>
      </c>
      <c r="H49" s="23">
        <v>16201041.6</v>
      </c>
      <c r="J49" s="23">
        <v>17358187.48</v>
      </c>
      <c r="L49" s="23">
        <v>55253043.149999999</v>
      </c>
    </row>
    <row r="50" spans="1:13" ht="15.75" hidden="1" customHeight="1" thickBot="1" x14ac:dyDescent="0.3">
      <c r="A50" s="19" t="s">
        <v>95</v>
      </c>
      <c r="B50" s="25">
        <f>SUM(B47:B49)</f>
        <v>322734927.02000004</v>
      </c>
      <c r="D50" s="25">
        <f>SUM(D47:D49)</f>
        <v>327569293.19</v>
      </c>
      <c r="E50" s="28"/>
      <c r="F50" s="25">
        <f>SUM(F47:F49)</f>
        <v>312441054.52999997</v>
      </c>
      <c r="H50" s="25">
        <f>SUM(H47:H49)</f>
        <v>373043922.95000005</v>
      </c>
      <c r="J50" s="25">
        <f>SUM(J47:J49)</f>
        <v>310636200.55000001</v>
      </c>
      <c r="L50" s="25">
        <f>SUM(L47:L49)</f>
        <v>377031261.24000001</v>
      </c>
    </row>
    <row r="51" spans="1:13" ht="15.75" hidden="1" customHeight="1" thickBot="1" x14ac:dyDescent="0.3">
      <c r="A51" s="8" t="s">
        <v>18</v>
      </c>
      <c r="E51" s="28"/>
    </row>
    <row r="52" spans="1:13" ht="15.75" hidden="1" customHeight="1" thickBot="1" x14ac:dyDescent="0.3">
      <c r="A52" s="19" t="s">
        <v>92</v>
      </c>
      <c r="B52" s="44">
        <v>435444945.99000001</v>
      </c>
      <c r="C52" s="27">
        <f>+B52/B55</f>
        <v>0.89482050200920982</v>
      </c>
      <c r="D52" s="23">
        <v>439024664.60000002</v>
      </c>
      <c r="E52" s="27">
        <f>+D52/D55</f>
        <v>0.89697405470442126</v>
      </c>
      <c r="F52" s="23">
        <v>368901807.02999997</v>
      </c>
      <c r="G52" s="27">
        <f>+F52/F55</f>
        <v>0.91027378799583236</v>
      </c>
      <c r="H52" s="23">
        <v>436197567.41000003</v>
      </c>
      <c r="I52" s="27">
        <f>+H52/H55</f>
        <v>0.94018752224242519</v>
      </c>
      <c r="J52" s="23">
        <v>484139840.63</v>
      </c>
      <c r="K52" s="27">
        <f>+J52/J55</f>
        <v>0.88535773422454056</v>
      </c>
      <c r="L52" s="23">
        <v>509467644.5</v>
      </c>
      <c r="M52" s="27">
        <f>+L52/L55</f>
        <v>0.85276033793122563</v>
      </c>
    </row>
    <row r="53" spans="1:13" ht="15" hidden="1" customHeight="1" x14ac:dyDescent="0.25">
      <c r="A53" s="19" t="s">
        <v>93</v>
      </c>
      <c r="B53" s="44">
        <v>12966690.07</v>
      </c>
      <c r="D53" s="23">
        <v>14871591.84</v>
      </c>
      <c r="F53" s="23">
        <v>12663121.52</v>
      </c>
      <c r="H53" s="23">
        <v>6844328.6100000003</v>
      </c>
      <c r="J53" s="23">
        <v>16588336.609999999</v>
      </c>
      <c r="L53" s="23">
        <v>20845603.77</v>
      </c>
    </row>
    <row r="54" spans="1:13" ht="15" hidden="1" customHeight="1" x14ac:dyDescent="0.25">
      <c r="A54" s="19" t="s">
        <v>94</v>
      </c>
      <c r="B54" s="44">
        <v>38216626.270000003</v>
      </c>
      <c r="D54" s="23">
        <v>35554539.039999999</v>
      </c>
      <c r="F54" s="23">
        <v>23699742.25</v>
      </c>
      <c r="H54" s="23">
        <v>20905515.629999999</v>
      </c>
      <c r="J54" s="23">
        <v>46101450.960000001</v>
      </c>
      <c r="L54" s="23">
        <v>67120311.709999993</v>
      </c>
    </row>
    <row r="55" spans="1:13" ht="15.75" hidden="1" customHeight="1" thickBot="1" x14ac:dyDescent="0.3">
      <c r="A55" s="19" t="s">
        <v>95</v>
      </c>
      <c r="B55" s="25">
        <f>SUM(B52:B54)</f>
        <v>486628262.32999998</v>
      </c>
      <c r="D55" s="25">
        <f>SUM(D52:D54)</f>
        <v>489450795.48000002</v>
      </c>
      <c r="F55" s="25">
        <f>SUM(F52:F54)</f>
        <v>405264670.79999995</v>
      </c>
      <c r="H55" s="25">
        <f>SUM(H52:H54)</f>
        <v>463947411.65000004</v>
      </c>
      <c r="J55" s="25">
        <f>SUM(J52:J54)</f>
        <v>546829628.20000005</v>
      </c>
      <c r="L55" s="25">
        <f>SUM(L52:L54)</f>
        <v>597433559.98000002</v>
      </c>
    </row>
    <row r="56" spans="1:13" ht="15" hidden="1" customHeight="1" x14ac:dyDescent="0.25"/>
    <row r="57" spans="1:13" ht="15" hidden="1" customHeight="1" x14ac:dyDescent="0.25"/>
  </sheetData>
  <mergeCells count="25">
    <mergeCell ref="B2:H2"/>
    <mergeCell ref="B3:H3"/>
    <mergeCell ref="B25:G25"/>
    <mergeCell ref="C28:G28"/>
    <mergeCell ref="C10:G10"/>
    <mergeCell ref="C12:G12"/>
    <mergeCell ref="B13:B14"/>
    <mergeCell ref="C21:G21"/>
    <mergeCell ref="C22:G22"/>
    <mergeCell ref="B27:G27"/>
    <mergeCell ref="B4:G4"/>
    <mergeCell ref="B5:G5"/>
    <mergeCell ref="B6:G6"/>
    <mergeCell ref="C8:G8"/>
    <mergeCell ref="E9:G9"/>
    <mergeCell ref="N36:O36"/>
    <mergeCell ref="L36:M36"/>
    <mergeCell ref="B34:G34"/>
    <mergeCell ref="B36:C36"/>
    <mergeCell ref="E29:G29"/>
    <mergeCell ref="E30:G30"/>
    <mergeCell ref="B31:G31"/>
    <mergeCell ref="B32:B33"/>
    <mergeCell ref="F36:G36"/>
    <mergeCell ref="D36:E3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70"/>
  <sheetViews>
    <sheetView workbookViewId="0">
      <selection activeCell="B1" sqref="B1:W1"/>
    </sheetView>
  </sheetViews>
  <sheetFormatPr baseColWidth="10" defaultRowHeight="15" x14ac:dyDescent="0.25"/>
  <sheetData>
    <row r="1" spans="2:47" ht="23.25" x14ac:dyDescent="0.35">
      <c r="B1" s="252" t="s">
        <v>117</v>
      </c>
      <c r="C1" s="252"/>
      <c r="D1" s="252"/>
      <c r="E1" s="252"/>
      <c r="F1" s="252"/>
      <c r="G1" s="252"/>
      <c r="H1" s="252"/>
      <c r="I1" s="252"/>
      <c r="J1" s="252"/>
      <c r="K1" s="252"/>
      <c r="L1" s="252"/>
      <c r="M1" s="252"/>
      <c r="N1" s="252"/>
      <c r="O1" s="252"/>
      <c r="P1" s="252"/>
      <c r="Q1" s="252"/>
      <c r="R1" s="252"/>
      <c r="S1" s="252"/>
      <c r="T1" s="252"/>
      <c r="U1" s="252"/>
      <c r="V1" s="252"/>
      <c r="W1" s="252"/>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row>
    <row r="2" spans="2:47" ht="23.25" x14ac:dyDescent="0.35">
      <c r="B2" s="252" t="s">
        <v>125</v>
      </c>
      <c r="C2" s="252"/>
      <c r="D2" s="252"/>
      <c r="E2" s="252"/>
      <c r="F2" s="252"/>
      <c r="G2" s="252"/>
      <c r="H2" s="252"/>
      <c r="I2" s="252"/>
      <c r="J2" s="252"/>
      <c r="K2" s="252"/>
      <c r="L2" s="252"/>
      <c r="M2" s="252"/>
      <c r="N2" s="252"/>
      <c r="O2" s="252"/>
      <c r="P2" s="252"/>
      <c r="Q2" s="252"/>
      <c r="R2" s="252"/>
      <c r="S2" s="252"/>
      <c r="T2" s="252"/>
      <c r="U2" s="252"/>
      <c r="V2" s="252"/>
      <c r="W2" s="252"/>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row>
    <row r="5" spans="2:47" ht="15.75" thickBot="1" x14ac:dyDescent="0.3">
      <c r="B5" s="253" t="s">
        <v>126</v>
      </c>
      <c r="C5" s="253"/>
      <c r="D5" s="253"/>
      <c r="E5" s="253"/>
      <c r="F5" s="253"/>
      <c r="G5" s="253"/>
      <c r="H5" s="253"/>
      <c r="I5" s="253"/>
      <c r="J5" s="253"/>
      <c r="K5" s="253"/>
      <c r="L5" s="253"/>
      <c r="M5" s="253"/>
      <c r="N5" s="253"/>
      <c r="O5" s="253"/>
      <c r="P5" s="253"/>
      <c r="Q5" s="253"/>
      <c r="R5" s="253"/>
      <c r="S5" s="253"/>
      <c r="T5" s="253"/>
      <c r="U5" s="253"/>
      <c r="V5" s="253"/>
      <c r="W5" s="253"/>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row>
    <row r="6" spans="2:47" ht="36.75" thickBot="1" x14ac:dyDescent="0.3">
      <c r="B6" s="129" t="s">
        <v>127</v>
      </c>
      <c r="C6" s="221" t="s">
        <v>128</v>
      </c>
      <c r="D6" s="222"/>
      <c r="E6" s="129" t="s">
        <v>129</v>
      </c>
      <c r="F6" s="221" t="s">
        <v>130</v>
      </c>
      <c r="G6" s="222"/>
      <c r="H6" s="129" t="s">
        <v>131</v>
      </c>
      <c r="I6" s="244" t="s">
        <v>132</v>
      </c>
      <c r="J6" s="245"/>
      <c r="K6" s="245"/>
      <c r="L6" s="245"/>
      <c r="M6" s="245"/>
      <c r="N6" s="245"/>
      <c r="O6" s="246"/>
      <c r="P6" s="254" t="s">
        <v>133</v>
      </c>
      <c r="Q6" s="254"/>
      <c r="R6" s="254"/>
      <c r="S6" s="254"/>
      <c r="T6" s="255" t="s">
        <v>134</v>
      </c>
      <c r="U6" s="256"/>
      <c r="V6" s="256"/>
      <c r="W6" s="257"/>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2:47" ht="15.75" thickBot="1" x14ac:dyDescent="0.3">
      <c r="B7" s="258" t="s">
        <v>135</v>
      </c>
      <c r="C7" s="258"/>
      <c r="D7" s="258"/>
      <c r="E7" s="258"/>
      <c r="F7" s="258"/>
      <c r="G7" s="258"/>
      <c r="H7" s="258"/>
      <c r="I7" s="258"/>
      <c r="J7" s="258"/>
      <c r="K7" s="258"/>
      <c r="L7" s="258"/>
      <c r="M7" s="258"/>
      <c r="N7" s="258"/>
      <c r="O7" s="258"/>
      <c r="P7" s="258"/>
      <c r="Q7" s="258"/>
      <c r="R7" s="258"/>
      <c r="S7" s="258"/>
      <c r="T7" s="258"/>
      <c r="U7" s="258"/>
      <c r="V7" s="258"/>
      <c r="W7" s="25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row>
    <row r="8" spans="2:47" ht="15.75" thickBot="1" x14ac:dyDescent="0.3">
      <c r="B8" s="259" t="s">
        <v>136</v>
      </c>
      <c r="C8" s="259"/>
      <c r="D8" s="259"/>
      <c r="E8" s="259"/>
      <c r="F8" s="223" t="s">
        <v>137</v>
      </c>
      <c r="G8" s="223"/>
      <c r="H8" s="223"/>
      <c r="I8" s="223"/>
      <c r="J8" s="224" t="s">
        <v>138</v>
      </c>
      <c r="K8" s="260"/>
      <c r="L8" s="260"/>
      <c r="M8" s="260"/>
      <c r="N8" s="260"/>
      <c r="O8" s="260"/>
      <c r="P8" s="260"/>
      <c r="Q8" s="260"/>
      <c r="R8" s="260"/>
      <c r="S8" s="260"/>
      <c r="T8" s="238"/>
      <c r="U8" s="224" t="s">
        <v>139</v>
      </c>
      <c r="V8" s="260"/>
      <c r="W8" s="23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row>
    <row r="9" spans="2:47" ht="15.75" thickBot="1" x14ac:dyDescent="0.3">
      <c r="B9" s="130" t="s">
        <v>140</v>
      </c>
      <c r="C9" s="196" t="s">
        <v>141</v>
      </c>
      <c r="D9" s="248"/>
      <c r="E9" s="197"/>
      <c r="F9" s="244" t="s">
        <v>142</v>
      </c>
      <c r="G9" s="245"/>
      <c r="H9" s="245"/>
      <c r="I9" s="246"/>
      <c r="J9" s="131" t="s">
        <v>5</v>
      </c>
      <c r="K9" s="244" t="s">
        <v>143</v>
      </c>
      <c r="L9" s="245"/>
      <c r="M9" s="245"/>
      <c r="N9" s="245"/>
      <c r="O9" s="245"/>
      <c r="P9" s="245"/>
      <c r="Q9" s="245"/>
      <c r="R9" s="245"/>
      <c r="S9" s="245"/>
      <c r="T9" s="246"/>
      <c r="U9" s="261" t="s">
        <v>144</v>
      </c>
      <c r="V9" s="262"/>
      <c r="W9" s="263"/>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row>
    <row r="10" spans="2:47" ht="15.75" thickBot="1" x14ac:dyDescent="0.3">
      <c r="B10" s="130" t="s">
        <v>145</v>
      </c>
      <c r="C10" s="221" t="s">
        <v>146</v>
      </c>
      <c r="D10" s="247"/>
      <c r="E10" s="222"/>
      <c r="F10" s="244" t="s">
        <v>147</v>
      </c>
      <c r="G10" s="245"/>
      <c r="H10" s="245"/>
      <c r="I10" s="246"/>
      <c r="J10" s="131" t="s">
        <v>6</v>
      </c>
      <c r="K10" s="221" t="s">
        <v>148</v>
      </c>
      <c r="L10" s="247"/>
      <c r="M10" s="247"/>
      <c r="N10" s="247"/>
      <c r="O10" s="247"/>
      <c r="P10" s="247"/>
      <c r="Q10" s="247"/>
      <c r="R10" s="247"/>
      <c r="S10" s="247"/>
      <c r="T10" s="222"/>
      <c r="U10" s="264"/>
      <c r="V10" s="265"/>
      <c r="W10" s="266"/>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row>
    <row r="11" spans="2:47" ht="15.75" thickBot="1" x14ac:dyDescent="0.3">
      <c r="B11" s="131" t="s">
        <v>6</v>
      </c>
      <c r="C11" s="221" t="s">
        <v>149</v>
      </c>
      <c r="D11" s="247"/>
      <c r="E11" s="222"/>
      <c r="F11" s="221" t="s">
        <v>150</v>
      </c>
      <c r="G11" s="247"/>
      <c r="H11" s="247"/>
      <c r="I11" s="222"/>
      <c r="J11" s="131" t="s">
        <v>151</v>
      </c>
      <c r="K11" s="196" t="s">
        <v>152</v>
      </c>
      <c r="L11" s="248"/>
      <c r="M11" s="248"/>
      <c r="N11" s="248"/>
      <c r="O11" s="248"/>
      <c r="P11" s="248"/>
      <c r="Q11" s="248"/>
      <c r="R11" s="248"/>
      <c r="S11" s="248"/>
      <c r="T11" s="197"/>
      <c r="U11" s="249" t="s">
        <v>153</v>
      </c>
      <c r="V11" s="250"/>
      <c r="W11" s="251"/>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row>
    <row r="12" spans="2:47" ht="15.75" thickBot="1" x14ac:dyDescent="0.3">
      <c r="B12" s="224" t="s">
        <v>154</v>
      </c>
      <c r="C12" s="260"/>
      <c r="D12" s="260"/>
      <c r="E12" s="260"/>
      <c r="F12" s="260"/>
      <c r="G12" s="260"/>
      <c r="H12" s="260"/>
      <c r="I12" s="260"/>
      <c r="J12" s="260"/>
      <c r="K12" s="260"/>
      <c r="L12" s="260"/>
      <c r="M12" s="238"/>
      <c r="N12" s="224" t="s">
        <v>155</v>
      </c>
      <c r="O12" s="260"/>
      <c r="P12" s="260"/>
      <c r="Q12" s="260"/>
      <c r="R12" s="260"/>
      <c r="S12" s="260"/>
      <c r="T12" s="260"/>
      <c r="U12" s="260"/>
      <c r="V12" s="260"/>
      <c r="W12" s="23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row>
    <row r="13" spans="2:47" ht="15.75" thickBot="1" x14ac:dyDescent="0.3">
      <c r="B13" s="132" t="s">
        <v>156</v>
      </c>
      <c r="C13" s="241" t="s">
        <v>157</v>
      </c>
      <c r="D13" s="243"/>
      <c r="E13" s="132" t="s">
        <v>158</v>
      </c>
      <c r="F13" s="241" t="s">
        <v>159</v>
      </c>
      <c r="G13" s="243"/>
      <c r="H13" s="132" t="s">
        <v>160</v>
      </c>
      <c r="I13" s="267" t="s">
        <v>161</v>
      </c>
      <c r="J13" s="268"/>
      <c r="K13" s="268"/>
      <c r="L13" s="268"/>
      <c r="M13" s="269"/>
      <c r="N13" s="239" t="s">
        <v>162</v>
      </c>
      <c r="O13" s="240"/>
      <c r="P13" s="241" t="s">
        <v>163</v>
      </c>
      <c r="Q13" s="242"/>
      <c r="R13" s="243"/>
      <c r="S13" s="132" t="s">
        <v>164</v>
      </c>
      <c r="T13" s="241" t="s">
        <v>165</v>
      </c>
      <c r="U13" s="242"/>
      <c r="V13" s="242"/>
      <c r="W13" s="243"/>
      <c r="X13" s="128"/>
      <c r="Y13" s="128"/>
      <c r="Z13" s="128"/>
      <c r="AA13" s="96" t="s">
        <v>166</v>
      </c>
      <c r="AB13" s="96"/>
      <c r="AC13" s="96"/>
      <c r="AD13" s="96"/>
      <c r="AE13" s="128"/>
      <c r="AF13" s="96" t="s">
        <v>167</v>
      </c>
      <c r="AG13" s="96"/>
      <c r="AH13" s="96"/>
      <c r="AI13" s="96"/>
      <c r="AJ13" s="128"/>
      <c r="AK13" s="96" t="s">
        <v>168</v>
      </c>
      <c r="AL13" s="96"/>
      <c r="AM13" s="96"/>
      <c r="AN13" s="96"/>
      <c r="AO13" s="156"/>
      <c r="AP13" s="96" t="s">
        <v>169</v>
      </c>
      <c r="AQ13" s="96"/>
      <c r="AR13" s="96"/>
      <c r="AS13" s="96"/>
      <c r="AT13" s="156"/>
      <c r="AU13" s="128" t="s">
        <v>170</v>
      </c>
    </row>
    <row r="14" spans="2:47" ht="15.75" thickBot="1" x14ac:dyDescent="0.3">
      <c r="B14" s="227" t="s">
        <v>171</v>
      </c>
      <c r="C14" s="228"/>
      <c r="D14" s="228"/>
      <c r="E14" s="228"/>
      <c r="F14" s="228"/>
      <c r="G14" s="228"/>
      <c r="H14" s="228"/>
      <c r="I14" s="228"/>
      <c r="J14" s="228"/>
      <c r="K14" s="228"/>
      <c r="L14" s="228"/>
      <c r="M14" s="229"/>
      <c r="N14" s="230" t="s">
        <v>172</v>
      </c>
      <c r="O14" s="231"/>
      <c r="P14" s="234" t="s">
        <v>173</v>
      </c>
      <c r="Q14" s="235"/>
      <c r="R14" s="235"/>
      <c r="S14" s="235"/>
      <c r="T14" s="223" t="s">
        <v>174</v>
      </c>
      <c r="U14" s="223"/>
      <c r="V14" s="224" t="s">
        <v>175</v>
      </c>
      <c r="W14" s="238"/>
      <c r="X14" s="128"/>
      <c r="Y14" s="133" t="s">
        <v>176</v>
      </c>
      <c r="Z14" s="133" t="s">
        <v>177</v>
      </c>
      <c r="AA14" s="128"/>
      <c r="AB14" s="128"/>
      <c r="AC14" s="128"/>
      <c r="AD14" s="128"/>
      <c r="AE14" s="128"/>
      <c r="AF14" s="128"/>
      <c r="AG14" s="128"/>
      <c r="AH14" s="128"/>
      <c r="AI14" s="128"/>
      <c r="AJ14" s="128"/>
      <c r="AK14" s="128"/>
      <c r="AL14" s="128"/>
      <c r="AM14" s="128"/>
      <c r="AN14" s="128"/>
      <c r="AO14" s="128"/>
      <c r="AP14" s="128"/>
      <c r="AQ14" s="128"/>
      <c r="AR14" s="128"/>
      <c r="AS14" s="128"/>
      <c r="AT14" s="128"/>
      <c r="AU14" s="128"/>
    </row>
    <row r="15" spans="2:47" ht="15.75" thickBot="1" x14ac:dyDescent="0.3">
      <c r="B15" s="204" t="s">
        <v>3</v>
      </c>
      <c r="C15" s="204" t="s">
        <v>6</v>
      </c>
      <c r="D15" s="204" t="s">
        <v>178</v>
      </c>
      <c r="E15" s="198" t="s">
        <v>179</v>
      </c>
      <c r="F15" s="199"/>
      <c r="G15" s="198" t="s">
        <v>180</v>
      </c>
      <c r="H15" s="199"/>
      <c r="I15" s="204" t="s">
        <v>181</v>
      </c>
      <c r="J15" s="204" t="s">
        <v>182</v>
      </c>
      <c r="K15" s="204" t="s">
        <v>9</v>
      </c>
      <c r="L15" s="204" t="s">
        <v>11</v>
      </c>
      <c r="M15" s="204" t="s">
        <v>183</v>
      </c>
      <c r="N15" s="232"/>
      <c r="O15" s="233"/>
      <c r="P15" s="236"/>
      <c r="Q15" s="237"/>
      <c r="R15" s="237"/>
      <c r="S15" s="237"/>
      <c r="T15" s="223" t="s">
        <v>184</v>
      </c>
      <c r="U15" s="224"/>
      <c r="V15" s="134" t="s">
        <v>35</v>
      </c>
      <c r="W15" s="135" t="s">
        <v>185</v>
      </c>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row>
    <row r="16" spans="2:47" x14ac:dyDescent="0.25">
      <c r="B16" s="205"/>
      <c r="C16" s="205"/>
      <c r="D16" s="205"/>
      <c r="E16" s="200"/>
      <c r="F16" s="201"/>
      <c r="G16" s="200"/>
      <c r="H16" s="201"/>
      <c r="I16" s="205"/>
      <c r="J16" s="205"/>
      <c r="K16" s="205"/>
      <c r="L16" s="205"/>
      <c r="M16" s="205"/>
      <c r="N16" s="173" t="s">
        <v>186</v>
      </c>
      <c r="O16" s="173" t="s">
        <v>187</v>
      </c>
      <c r="P16" s="173" t="s">
        <v>188</v>
      </c>
      <c r="Q16" s="173" t="s">
        <v>189</v>
      </c>
      <c r="R16" s="173" t="s">
        <v>190</v>
      </c>
      <c r="S16" s="173" t="s">
        <v>191</v>
      </c>
      <c r="T16" s="173" t="s">
        <v>192</v>
      </c>
      <c r="U16" s="225" t="s">
        <v>27</v>
      </c>
      <c r="V16" s="136" t="s">
        <v>36</v>
      </c>
      <c r="W16" s="137" t="s">
        <v>193</v>
      </c>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row>
    <row r="17" spans="2:58" ht="15.75" thickBot="1" x14ac:dyDescent="0.3">
      <c r="B17" s="206"/>
      <c r="C17" s="206"/>
      <c r="D17" s="206"/>
      <c r="E17" s="202"/>
      <c r="F17" s="203"/>
      <c r="G17" s="202"/>
      <c r="H17" s="203"/>
      <c r="I17" s="206"/>
      <c r="J17" s="206"/>
      <c r="K17" s="206"/>
      <c r="L17" s="206"/>
      <c r="M17" s="206"/>
      <c r="N17" s="175"/>
      <c r="O17" s="175"/>
      <c r="P17" s="175"/>
      <c r="Q17" s="175"/>
      <c r="R17" s="175"/>
      <c r="S17" s="175"/>
      <c r="T17" s="175"/>
      <c r="U17" s="226"/>
      <c r="V17" s="138" t="s">
        <v>37</v>
      </c>
      <c r="W17" s="139" t="s">
        <v>194</v>
      </c>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row>
    <row r="18" spans="2:58" ht="79.5" thickBot="1" x14ac:dyDescent="0.3">
      <c r="B18" s="188" t="s">
        <v>195</v>
      </c>
      <c r="C18" s="204" t="s">
        <v>196</v>
      </c>
      <c r="D18" s="140" t="s">
        <v>197</v>
      </c>
      <c r="E18" s="192" t="s">
        <v>198</v>
      </c>
      <c r="F18" s="193"/>
      <c r="G18" s="198" t="s">
        <v>199</v>
      </c>
      <c r="H18" s="199"/>
      <c r="I18" s="141" t="s">
        <v>200</v>
      </c>
      <c r="J18" s="142" t="s">
        <v>201</v>
      </c>
      <c r="K18" s="141" t="s">
        <v>10</v>
      </c>
      <c r="L18" s="142" t="s">
        <v>12</v>
      </c>
      <c r="M18" s="141" t="s">
        <v>19</v>
      </c>
      <c r="N18" s="143">
        <v>2021</v>
      </c>
      <c r="O18" s="144">
        <v>3.2</v>
      </c>
      <c r="P18" s="144">
        <v>3.2</v>
      </c>
      <c r="Q18" s="144">
        <v>3.2</v>
      </c>
      <c r="R18" s="144">
        <v>3.2</v>
      </c>
      <c r="S18" s="144">
        <v>3.2</v>
      </c>
      <c r="T18" s="144">
        <v>69</v>
      </c>
      <c r="U18" s="144">
        <v>3.5</v>
      </c>
      <c r="V18" s="162" t="s">
        <v>35</v>
      </c>
      <c r="W18" s="145">
        <v>9.375E-2</v>
      </c>
      <c r="X18" s="128"/>
      <c r="Y18" s="128">
        <v>2</v>
      </c>
      <c r="Z18" s="128">
        <v>17</v>
      </c>
      <c r="AA18" s="128">
        <v>69</v>
      </c>
      <c r="AB18" s="128">
        <v>19.715199999999999</v>
      </c>
      <c r="AC18" s="128"/>
      <c r="AD18" s="146">
        <v>3.4998376886869016</v>
      </c>
      <c r="AE18" s="128"/>
      <c r="AF18" s="128">
        <v>69</v>
      </c>
      <c r="AG18" s="128">
        <v>19.715199999999999</v>
      </c>
      <c r="AH18" s="128"/>
      <c r="AI18" s="146">
        <v>3.4998376886869016</v>
      </c>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row>
    <row r="19" spans="2:58" ht="90.75" thickBot="1" x14ac:dyDescent="0.3">
      <c r="B19" s="178"/>
      <c r="C19" s="206"/>
      <c r="D19" s="147" t="s">
        <v>202</v>
      </c>
      <c r="E19" s="221" t="s">
        <v>203</v>
      </c>
      <c r="F19" s="222"/>
      <c r="G19" s="221" t="s">
        <v>204</v>
      </c>
      <c r="H19" s="222"/>
      <c r="I19" s="148" t="s">
        <v>200</v>
      </c>
      <c r="J19" s="148" t="s">
        <v>205</v>
      </c>
      <c r="K19" s="148" t="s">
        <v>10</v>
      </c>
      <c r="L19" s="148" t="s">
        <v>12</v>
      </c>
      <c r="M19" s="148" t="s">
        <v>19</v>
      </c>
      <c r="N19" s="131">
        <v>2021</v>
      </c>
      <c r="O19" s="144">
        <v>0.25</v>
      </c>
      <c r="P19" s="144">
        <v>0.25</v>
      </c>
      <c r="Q19" s="149">
        <v>0.25361142671644216</v>
      </c>
      <c r="R19" s="144"/>
      <c r="S19" s="144"/>
      <c r="T19" s="144">
        <v>5</v>
      </c>
      <c r="U19" s="149">
        <v>0.25361142671644216</v>
      </c>
      <c r="V19" s="162" t="s">
        <v>35</v>
      </c>
      <c r="W19" s="145">
        <v>1.4445706865768626E-2</v>
      </c>
      <c r="X19" s="128"/>
      <c r="Y19" s="128"/>
      <c r="Z19" s="128"/>
      <c r="AA19" s="146">
        <v>5</v>
      </c>
      <c r="AB19" s="146">
        <v>19.715199999999999</v>
      </c>
      <c r="AC19" s="146"/>
      <c r="AD19" s="146">
        <v>0.25361142671644216</v>
      </c>
      <c r="AE19" s="146"/>
      <c r="AF19" s="146">
        <v>5</v>
      </c>
      <c r="AG19" s="146">
        <v>19.715199999999999</v>
      </c>
      <c r="AH19" s="146"/>
      <c r="AI19" s="146">
        <v>0.25361142671644216</v>
      </c>
      <c r="AJ19" s="146"/>
      <c r="AK19" s="146"/>
      <c r="AL19" s="146"/>
      <c r="AM19" s="146"/>
      <c r="AN19" s="146"/>
      <c r="AO19" s="146"/>
      <c r="AP19" s="146"/>
      <c r="AQ19" s="146"/>
      <c r="AR19" s="146"/>
      <c r="AS19" s="146"/>
      <c r="AT19" s="146"/>
      <c r="AU19" s="146"/>
      <c r="AV19" s="146"/>
      <c r="AW19" s="146"/>
      <c r="AX19" s="128"/>
      <c r="AY19" s="128"/>
      <c r="AZ19" s="128"/>
      <c r="BA19" s="128"/>
      <c r="BB19" s="128"/>
      <c r="BC19" s="128"/>
      <c r="BD19" s="128"/>
      <c r="BE19" s="128"/>
      <c r="BF19" s="128"/>
    </row>
    <row r="20" spans="2:58" ht="15.75" thickBot="1" x14ac:dyDescent="0.3">
      <c r="B20" s="188" t="s">
        <v>206</v>
      </c>
      <c r="C20" s="218" t="s">
        <v>207</v>
      </c>
      <c r="D20" s="189" t="s">
        <v>208</v>
      </c>
      <c r="E20" s="192" t="s">
        <v>209</v>
      </c>
      <c r="F20" s="193"/>
      <c r="G20" s="198" t="s">
        <v>210</v>
      </c>
      <c r="H20" s="199"/>
      <c r="I20" s="173" t="s">
        <v>25</v>
      </c>
      <c r="J20" s="173" t="s">
        <v>201</v>
      </c>
      <c r="K20" s="173" t="s">
        <v>10</v>
      </c>
      <c r="L20" s="173" t="s">
        <v>12</v>
      </c>
      <c r="M20" s="173" t="s">
        <v>23</v>
      </c>
      <c r="N20" s="131">
        <v>2022</v>
      </c>
      <c r="O20" s="150">
        <v>0.7</v>
      </c>
      <c r="P20" s="150">
        <v>0.7</v>
      </c>
      <c r="Q20" s="150">
        <v>0.7</v>
      </c>
      <c r="R20" s="150">
        <v>0.7</v>
      </c>
      <c r="S20" s="150">
        <v>0.7</v>
      </c>
      <c r="T20" s="188">
        <v>134</v>
      </c>
      <c r="U20" s="179">
        <v>0.62910798122065725</v>
      </c>
      <c r="V20" s="127" t="s">
        <v>35</v>
      </c>
      <c r="W20" s="166">
        <v>-0.1012743125419181</v>
      </c>
      <c r="X20" s="128"/>
      <c r="Y20" s="128"/>
      <c r="Z20" s="128"/>
      <c r="AA20" s="146">
        <v>62</v>
      </c>
      <c r="AB20" s="146">
        <v>103</v>
      </c>
      <c r="AC20" s="146"/>
      <c r="AD20" s="146">
        <v>0.60194174757281549</v>
      </c>
      <c r="AE20" s="146"/>
      <c r="AF20" s="146">
        <v>72</v>
      </c>
      <c r="AG20" s="146">
        <v>110</v>
      </c>
      <c r="AH20" s="146"/>
      <c r="AI20" s="146">
        <v>0.65454545454545454</v>
      </c>
      <c r="AJ20" s="146"/>
      <c r="AK20" s="146"/>
      <c r="AL20" s="146"/>
      <c r="AM20" s="146"/>
      <c r="AN20" s="146"/>
      <c r="AO20" s="146"/>
      <c r="AP20" s="146"/>
      <c r="AQ20" s="146"/>
      <c r="AR20" s="146"/>
      <c r="AS20" s="146"/>
      <c r="AT20" s="146"/>
      <c r="AU20" s="146">
        <v>134</v>
      </c>
      <c r="AV20" s="146">
        <v>213</v>
      </c>
      <c r="AW20" s="146">
        <v>0.62910798122065725</v>
      </c>
      <c r="AX20" s="128"/>
      <c r="AY20" s="128"/>
      <c r="AZ20" s="128"/>
      <c r="BA20" s="128"/>
      <c r="BB20" s="128"/>
      <c r="BC20" s="128"/>
      <c r="BD20" s="128"/>
      <c r="BE20" s="128"/>
      <c r="BF20" s="128"/>
    </row>
    <row r="21" spans="2:58" ht="15.75" thickBot="1" x14ac:dyDescent="0.3">
      <c r="B21" s="177"/>
      <c r="C21" s="219"/>
      <c r="D21" s="190"/>
      <c r="E21" s="194"/>
      <c r="F21" s="195"/>
      <c r="G21" s="200"/>
      <c r="H21" s="201"/>
      <c r="I21" s="174"/>
      <c r="J21" s="174"/>
      <c r="K21" s="174"/>
      <c r="L21" s="174"/>
      <c r="M21" s="174"/>
      <c r="N21" s="169" t="s">
        <v>211</v>
      </c>
      <c r="O21" s="170"/>
      <c r="P21" s="151">
        <v>62</v>
      </c>
      <c r="Q21" s="151">
        <v>72</v>
      </c>
      <c r="R21" s="151"/>
      <c r="S21" s="151"/>
      <c r="T21" s="177"/>
      <c r="U21" s="180"/>
      <c r="V21" s="126"/>
      <c r="W21" s="167"/>
      <c r="X21" s="128"/>
      <c r="Y21" s="128"/>
      <c r="Z21" s="128"/>
      <c r="AA21" s="146"/>
      <c r="AB21" s="146"/>
      <c r="AC21" s="146"/>
      <c r="AD21" s="146"/>
      <c r="AE21" s="146"/>
      <c r="AF21" s="146"/>
      <c r="AG21" s="146"/>
      <c r="AH21" s="146"/>
      <c r="AI21" s="146"/>
      <c r="AJ21" s="146"/>
      <c r="AK21" s="146"/>
      <c r="AL21" s="146"/>
      <c r="AM21" s="146"/>
      <c r="AN21" s="157"/>
      <c r="AO21" s="146"/>
      <c r="AP21" s="146"/>
      <c r="AQ21" s="146"/>
      <c r="AR21" s="146"/>
      <c r="AS21" s="146"/>
      <c r="AT21" s="146"/>
      <c r="AU21" s="146"/>
      <c r="AV21" s="146"/>
      <c r="AW21" s="146"/>
      <c r="AX21" s="128"/>
      <c r="AY21" s="128"/>
      <c r="AZ21" s="128"/>
      <c r="BA21" s="128"/>
      <c r="BB21" s="128"/>
      <c r="BC21" s="128"/>
      <c r="BD21" s="128"/>
      <c r="BE21" s="128"/>
      <c r="BF21" s="128"/>
    </row>
    <row r="22" spans="2:58" ht="15.75" thickBot="1" x14ac:dyDescent="0.3">
      <c r="B22" s="178"/>
      <c r="C22" s="220"/>
      <c r="D22" s="191"/>
      <c r="E22" s="196"/>
      <c r="F22" s="197"/>
      <c r="G22" s="202"/>
      <c r="H22" s="203"/>
      <c r="I22" s="175"/>
      <c r="J22" s="175"/>
      <c r="K22" s="175"/>
      <c r="L22" s="175"/>
      <c r="M22" s="175"/>
      <c r="N22" s="169" t="s">
        <v>212</v>
      </c>
      <c r="O22" s="170"/>
      <c r="P22" s="152">
        <v>0.60194174757281549</v>
      </c>
      <c r="Q22" s="152">
        <v>0.65454545454545454</v>
      </c>
      <c r="R22" s="152"/>
      <c r="S22" s="150"/>
      <c r="T22" s="178"/>
      <c r="U22" s="181"/>
      <c r="V22" s="165"/>
      <c r="W22" s="168"/>
      <c r="X22" s="128"/>
      <c r="Y22" s="128"/>
      <c r="Z22" s="128"/>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28"/>
      <c r="AY22" s="128"/>
      <c r="AZ22" s="128"/>
      <c r="BA22" s="128"/>
      <c r="BB22" s="128"/>
      <c r="BC22" s="128"/>
      <c r="BD22" s="128"/>
      <c r="BE22" s="128"/>
      <c r="BF22" s="128"/>
    </row>
    <row r="23" spans="2:58" ht="15.75" thickBot="1" x14ac:dyDescent="0.3">
      <c r="B23" s="215" t="s">
        <v>213</v>
      </c>
      <c r="C23" s="204" t="s">
        <v>214</v>
      </c>
      <c r="D23" s="204" t="s">
        <v>215</v>
      </c>
      <c r="E23" s="192" t="s">
        <v>216</v>
      </c>
      <c r="F23" s="193"/>
      <c r="G23" s="198" t="s">
        <v>217</v>
      </c>
      <c r="H23" s="199"/>
      <c r="I23" s="173" t="s">
        <v>25</v>
      </c>
      <c r="J23" s="173" t="s">
        <v>8</v>
      </c>
      <c r="K23" s="173" t="s">
        <v>10</v>
      </c>
      <c r="L23" s="173" t="s">
        <v>12</v>
      </c>
      <c r="M23" s="173" t="s">
        <v>23</v>
      </c>
      <c r="N23" s="131">
        <v>2022</v>
      </c>
      <c r="O23" s="150">
        <v>0.4</v>
      </c>
      <c r="P23" s="150">
        <v>0.4</v>
      </c>
      <c r="Q23" s="150">
        <v>0.4</v>
      </c>
      <c r="R23" s="150">
        <v>0.4</v>
      </c>
      <c r="S23" s="150">
        <v>0.4</v>
      </c>
      <c r="T23" s="176">
        <v>89</v>
      </c>
      <c r="U23" s="179">
        <v>0.66417910447761197</v>
      </c>
      <c r="V23" s="127" t="s">
        <v>35</v>
      </c>
      <c r="W23" s="166">
        <v>0.66044776119402981</v>
      </c>
      <c r="X23" s="128"/>
      <c r="Y23" s="128"/>
      <c r="Z23" s="128"/>
      <c r="AA23" s="146">
        <v>48</v>
      </c>
      <c r="AB23" s="146">
        <v>62</v>
      </c>
      <c r="AC23" s="146"/>
      <c r="AD23" s="146">
        <v>0.77419354838709675</v>
      </c>
      <c r="AE23" s="146"/>
      <c r="AF23" s="146">
        <v>41</v>
      </c>
      <c r="AG23" s="146">
        <v>72</v>
      </c>
      <c r="AH23" s="146"/>
      <c r="AI23" s="146">
        <v>0.56944444444444442</v>
      </c>
      <c r="AJ23" s="146"/>
      <c r="AK23" s="146"/>
      <c r="AL23" s="146"/>
      <c r="AM23" s="146"/>
      <c r="AN23" s="146"/>
      <c r="AO23" s="146"/>
      <c r="AP23" s="146"/>
      <c r="AQ23" s="146"/>
      <c r="AR23" s="146"/>
      <c r="AS23" s="146"/>
      <c r="AT23" s="146"/>
      <c r="AU23" s="146">
        <v>89</v>
      </c>
      <c r="AV23" s="146">
        <v>134</v>
      </c>
      <c r="AW23" s="146">
        <v>0.66417910447761197</v>
      </c>
      <c r="AX23" s="128"/>
      <c r="AY23" s="128"/>
      <c r="AZ23" s="128"/>
      <c r="BA23" s="128"/>
      <c r="BB23" s="128"/>
      <c r="BC23" s="128"/>
      <c r="BD23" s="128"/>
      <c r="BE23" s="128"/>
      <c r="BF23" s="128"/>
    </row>
    <row r="24" spans="2:58" ht="15.75" thickBot="1" x14ac:dyDescent="0.3">
      <c r="B24" s="216"/>
      <c r="C24" s="205"/>
      <c r="D24" s="205"/>
      <c r="E24" s="207"/>
      <c r="F24" s="208"/>
      <c r="G24" s="211"/>
      <c r="H24" s="212"/>
      <c r="I24" s="174"/>
      <c r="J24" s="174"/>
      <c r="K24" s="174"/>
      <c r="L24" s="174"/>
      <c r="M24" s="174"/>
      <c r="N24" s="169" t="s">
        <v>211</v>
      </c>
      <c r="O24" s="170"/>
      <c r="P24" s="151">
        <v>48</v>
      </c>
      <c r="Q24" s="151">
        <v>41</v>
      </c>
      <c r="R24" s="151"/>
      <c r="S24" s="151"/>
      <c r="T24" s="177"/>
      <c r="U24" s="180"/>
      <c r="V24" s="126"/>
      <c r="W24" s="167"/>
      <c r="X24" s="128"/>
      <c r="Y24" s="128"/>
      <c r="Z24" s="128"/>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28"/>
      <c r="AY24" s="128"/>
      <c r="AZ24" s="128"/>
      <c r="BA24" s="128"/>
      <c r="BB24" s="128"/>
      <c r="BC24" s="128"/>
      <c r="BD24" s="128"/>
      <c r="BE24" s="128"/>
      <c r="BF24" s="128"/>
    </row>
    <row r="25" spans="2:58" ht="15.75" thickBot="1" x14ac:dyDescent="0.3">
      <c r="B25" s="216"/>
      <c r="C25" s="205"/>
      <c r="D25" s="206"/>
      <c r="E25" s="209"/>
      <c r="F25" s="210"/>
      <c r="G25" s="213"/>
      <c r="H25" s="214"/>
      <c r="I25" s="175"/>
      <c r="J25" s="175"/>
      <c r="K25" s="175"/>
      <c r="L25" s="175"/>
      <c r="M25" s="175"/>
      <c r="N25" s="169" t="s">
        <v>212</v>
      </c>
      <c r="O25" s="170"/>
      <c r="P25" s="152">
        <v>0.77419354838709675</v>
      </c>
      <c r="Q25" s="152">
        <v>0.56944444444444442</v>
      </c>
      <c r="R25" s="152"/>
      <c r="S25" s="152"/>
      <c r="T25" s="178"/>
      <c r="U25" s="181"/>
      <c r="V25" s="165"/>
      <c r="W25" s="168"/>
      <c r="X25" s="128"/>
      <c r="Y25" s="128"/>
      <c r="Z25" s="128"/>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28"/>
      <c r="AY25" s="128"/>
      <c r="AZ25" s="128"/>
      <c r="BA25" s="128"/>
      <c r="BB25" s="128"/>
      <c r="BC25" s="128"/>
      <c r="BD25" s="128"/>
      <c r="BE25" s="128"/>
      <c r="BF25" s="128"/>
    </row>
    <row r="26" spans="2:58" ht="15.75" thickBot="1" x14ac:dyDescent="0.3">
      <c r="B26" s="216"/>
      <c r="C26" s="205"/>
      <c r="D26" s="204" t="s">
        <v>218</v>
      </c>
      <c r="E26" s="192" t="s">
        <v>219</v>
      </c>
      <c r="F26" s="193"/>
      <c r="G26" s="198" t="s">
        <v>220</v>
      </c>
      <c r="H26" s="199"/>
      <c r="I26" s="173" t="s">
        <v>221</v>
      </c>
      <c r="J26" s="173" t="s">
        <v>8</v>
      </c>
      <c r="K26" s="173" t="s">
        <v>222</v>
      </c>
      <c r="L26" s="173" t="s">
        <v>79</v>
      </c>
      <c r="M26" s="173" t="s">
        <v>23</v>
      </c>
      <c r="N26" s="131">
        <v>2022</v>
      </c>
      <c r="O26" s="153">
        <v>18</v>
      </c>
      <c r="P26" s="153">
        <v>18</v>
      </c>
      <c r="Q26" s="153">
        <v>18</v>
      </c>
      <c r="R26" s="153">
        <v>18</v>
      </c>
      <c r="S26" s="153">
        <v>18</v>
      </c>
      <c r="T26" s="185">
        <v>14.4</v>
      </c>
      <c r="U26" s="185">
        <v>15.93193717277487</v>
      </c>
      <c r="V26" s="127" t="s">
        <v>35</v>
      </c>
      <c r="W26" s="166">
        <v>-0.11489237929028506</v>
      </c>
      <c r="X26" s="128"/>
      <c r="Y26" s="128"/>
      <c r="Z26" s="128"/>
      <c r="AA26" s="146">
        <v>1181</v>
      </c>
      <c r="AB26" s="146">
        <v>82</v>
      </c>
      <c r="AC26" s="146"/>
      <c r="AD26" s="146">
        <v>14.402439024390244</v>
      </c>
      <c r="AE26" s="146"/>
      <c r="AF26" s="146">
        <v>1862</v>
      </c>
      <c r="AG26" s="146">
        <v>109</v>
      </c>
      <c r="AH26" s="146"/>
      <c r="AI26" s="146">
        <v>17.082568807339449</v>
      </c>
      <c r="AJ26" s="146"/>
      <c r="AK26" s="146"/>
      <c r="AL26" s="146"/>
      <c r="AM26" s="146"/>
      <c r="AN26" s="146"/>
      <c r="AO26" s="146"/>
      <c r="AP26" s="146"/>
      <c r="AQ26" s="146"/>
      <c r="AR26" s="146"/>
      <c r="AS26" s="146"/>
      <c r="AT26" s="146"/>
      <c r="AU26" s="146">
        <v>3043</v>
      </c>
      <c r="AV26" s="146">
        <v>191</v>
      </c>
      <c r="AW26" s="146">
        <v>15.93193717277487</v>
      </c>
      <c r="AX26" s="128"/>
      <c r="AY26" s="128"/>
      <c r="AZ26" s="128"/>
      <c r="BA26" s="128"/>
      <c r="BB26" s="128"/>
      <c r="BC26" s="128"/>
      <c r="BD26" s="128"/>
      <c r="BE26" s="128"/>
      <c r="BF26" s="128"/>
    </row>
    <row r="27" spans="2:58" ht="15.75" thickBot="1" x14ac:dyDescent="0.3">
      <c r="B27" s="216"/>
      <c r="C27" s="205"/>
      <c r="D27" s="205"/>
      <c r="E27" s="207"/>
      <c r="F27" s="208"/>
      <c r="G27" s="211"/>
      <c r="H27" s="212"/>
      <c r="I27" s="174"/>
      <c r="J27" s="174"/>
      <c r="K27" s="174"/>
      <c r="L27" s="174"/>
      <c r="M27" s="174"/>
      <c r="N27" s="169" t="s">
        <v>223</v>
      </c>
      <c r="O27" s="170"/>
      <c r="P27" s="144">
        <v>14.4</v>
      </c>
      <c r="Q27" s="161">
        <v>17.082568807339449</v>
      </c>
      <c r="R27" s="144"/>
      <c r="S27" s="144"/>
      <c r="T27" s="186">
        <v>18</v>
      </c>
      <c r="U27" s="186"/>
      <c r="V27" s="126"/>
      <c r="W27" s="167"/>
      <c r="X27" s="128"/>
      <c r="Y27" s="128"/>
      <c r="Z27" s="128"/>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28"/>
      <c r="AY27" s="128"/>
      <c r="AZ27" s="128"/>
      <c r="BA27" s="128"/>
      <c r="BB27" s="128"/>
      <c r="BC27" s="128"/>
      <c r="BD27" s="128"/>
      <c r="BE27" s="128"/>
      <c r="BF27" s="128"/>
    </row>
    <row r="28" spans="2:58" ht="15.75" thickBot="1" x14ac:dyDescent="0.3">
      <c r="B28" s="216"/>
      <c r="C28" s="205"/>
      <c r="D28" s="206"/>
      <c r="E28" s="209"/>
      <c r="F28" s="210"/>
      <c r="G28" s="213"/>
      <c r="H28" s="214"/>
      <c r="I28" s="175"/>
      <c r="J28" s="175"/>
      <c r="K28" s="175"/>
      <c r="L28" s="175"/>
      <c r="M28" s="175"/>
      <c r="N28" s="169" t="s">
        <v>224</v>
      </c>
      <c r="O28" s="170"/>
      <c r="P28" s="152"/>
      <c r="Q28" s="144"/>
      <c r="R28" s="144"/>
      <c r="S28" s="144"/>
      <c r="T28" s="187"/>
      <c r="U28" s="187"/>
      <c r="V28" s="165"/>
      <c r="W28" s="168"/>
      <c r="X28" s="128"/>
      <c r="Y28" s="128"/>
      <c r="Z28" s="128"/>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28"/>
      <c r="AY28" s="128"/>
      <c r="AZ28" s="128"/>
      <c r="BA28" s="128"/>
      <c r="BB28" s="128"/>
      <c r="BC28" s="128"/>
      <c r="BD28" s="128"/>
      <c r="BE28" s="128"/>
      <c r="BF28" s="128"/>
    </row>
    <row r="29" spans="2:58" ht="15.75" thickBot="1" x14ac:dyDescent="0.3">
      <c r="B29" s="216"/>
      <c r="C29" s="205"/>
      <c r="D29" s="204" t="s">
        <v>225</v>
      </c>
      <c r="E29" s="192" t="s">
        <v>226</v>
      </c>
      <c r="F29" s="193"/>
      <c r="G29" s="198" t="s">
        <v>227</v>
      </c>
      <c r="H29" s="199"/>
      <c r="I29" s="173" t="s">
        <v>25</v>
      </c>
      <c r="J29" s="173" t="s">
        <v>8</v>
      </c>
      <c r="K29" s="173" t="s">
        <v>228</v>
      </c>
      <c r="L29" s="173" t="s">
        <v>12</v>
      </c>
      <c r="M29" s="173" t="s">
        <v>23</v>
      </c>
      <c r="N29" s="131">
        <v>2022</v>
      </c>
      <c r="O29" s="150">
        <v>0.95</v>
      </c>
      <c r="P29" s="150">
        <v>0.95</v>
      </c>
      <c r="Q29" s="150">
        <v>0.95</v>
      </c>
      <c r="R29" s="150">
        <v>0.95</v>
      </c>
      <c r="S29" s="150">
        <v>0.95</v>
      </c>
      <c r="T29" s="176">
        <v>3407</v>
      </c>
      <c r="U29" s="179">
        <v>0.99619883040935675</v>
      </c>
      <c r="V29" s="127" t="s">
        <v>35</v>
      </c>
      <c r="W29" s="166">
        <v>4.8630347799322848E-2</v>
      </c>
      <c r="X29" s="128"/>
      <c r="Y29" s="128"/>
      <c r="Z29" s="128"/>
      <c r="AA29" s="146">
        <v>1825</v>
      </c>
      <c r="AB29" s="146">
        <v>183</v>
      </c>
      <c r="AC29" s="146"/>
      <c r="AD29" s="146">
        <v>0.99726775956284153</v>
      </c>
      <c r="AE29" s="146"/>
      <c r="AF29" s="146">
        <v>1582</v>
      </c>
      <c r="AG29" s="146">
        <v>159</v>
      </c>
      <c r="AH29" s="146"/>
      <c r="AI29" s="146">
        <v>0.9949685534591195</v>
      </c>
      <c r="AJ29" s="146"/>
      <c r="AK29" s="146"/>
      <c r="AL29" s="146"/>
      <c r="AM29" s="146"/>
      <c r="AN29" s="146"/>
      <c r="AO29" s="146"/>
      <c r="AP29" s="146"/>
      <c r="AQ29" s="146"/>
      <c r="AR29" s="146"/>
      <c r="AS29" s="146"/>
      <c r="AT29" s="146"/>
      <c r="AU29" s="146">
        <v>3407</v>
      </c>
      <c r="AV29" s="146">
        <v>342</v>
      </c>
      <c r="AW29" s="146">
        <v>0.99619883040935675</v>
      </c>
      <c r="AX29" s="128"/>
      <c r="AY29" s="128"/>
      <c r="AZ29" s="128"/>
      <c r="BA29" s="128"/>
      <c r="BB29" s="128"/>
      <c r="BC29" s="128"/>
      <c r="BD29" s="128"/>
      <c r="BE29" s="128"/>
      <c r="BF29" s="128"/>
    </row>
    <row r="30" spans="2:58" ht="15.75" thickBot="1" x14ac:dyDescent="0.3">
      <c r="B30" s="216"/>
      <c r="C30" s="205"/>
      <c r="D30" s="205"/>
      <c r="E30" s="207"/>
      <c r="F30" s="208"/>
      <c r="G30" s="211"/>
      <c r="H30" s="212"/>
      <c r="I30" s="174"/>
      <c r="J30" s="174"/>
      <c r="K30" s="174"/>
      <c r="L30" s="174"/>
      <c r="M30" s="174"/>
      <c r="N30" s="169" t="s">
        <v>211</v>
      </c>
      <c r="O30" s="170"/>
      <c r="P30" s="144">
        <v>1825</v>
      </c>
      <c r="Q30" s="144">
        <v>1582</v>
      </c>
      <c r="R30" s="144"/>
      <c r="S30" s="144"/>
      <c r="T30" s="177"/>
      <c r="U30" s="180"/>
      <c r="V30" s="126"/>
      <c r="W30" s="167"/>
      <c r="X30" s="128"/>
      <c r="Y30" s="128"/>
      <c r="Z30" s="128"/>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28"/>
      <c r="AY30" s="128"/>
      <c r="AZ30" s="128"/>
      <c r="BA30" s="128"/>
      <c r="BB30" s="128"/>
      <c r="BC30" s="128"/>
      <c r="BD30" s="128"/>
      <c r="BE30" s="128"/>
      <c r="BF30" s="128"/>
    </row>
    <row r="31" spans="2:58" ht="15.75" thickBot="1" x14ac:dyDescent="0.3">
      <c r="B31" s="217"/>
      <c r="C31" s="206"/>
      <c r="D31" s="206"/>
      <c r="E31" s="209"/>
      <c r="F31" s="210"/>
      <c r="G31" s="213"/>
      <c r="H31" s="214"/>
      <c r="I31" s="175"/>
      <c r="J31" s="175"/>
      <c r="K31" s="175"/>
      <c r="L31" s="175"/>
      <c r="M31" s="175"/>
      <c r="N31" s="169" t="s">
        <v>212</v>
      </c>
      <c r="O31" s="170"/>
      <c r="P31" s="152">
        <v>0.99726775956284153</v>
      </c>
      <c r="Q31" s="152">
        <v>0.9949685534591195</v>
      </c>
      <c r="R31" s="150"/>
      <c r="S31" s="150"/>
      <c r="T31" s="178"/>
      <c r="U31" s="181"/>
      <c r="V31" s="165"/>
      <c r="W31" s="168"/>
      <c r="X31" s="128"/>
      <c r="Y31" s="128"/>
      <c r="Z31" s="128"/>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28"/>
      <c r="AY31" s="128"/>
      <c r="AZ31" s="128"/>
      <c r="BA31" s="128"/>
      <c r="BB31" s="128"/>
      <c r="BC31" s="128"/>
      <c r="BD31" s="128"/>
      <c r="BE31" s="128"/>
      <c r="BF31" s="128"/>
    </row>
    <row r="32" spans="2:58" ht="15.75" thickBot="1" x14ac:dyDescent="0.3">
      <c r="B32" s="188" t="s">
        <v>229</v>
      </c>
      <c r="C32" s="189" t="s">
        <v>230</v>
      </c>
      <c r="D32" s="189" t="s">
        <v>231</v>
      </c>
      <c r="E32" s="192" t="s">
        <v>232</v>
      </c>
      <c r="F32" s="193"/>
      <c r="G32" s="198" t="s">
        <v>233</v>
      </c>
      <c r="H32" s="199"/>
      <c r="I32" s="204" t="s">
        <v>234</v>
      </c>
      <c r="J32" s="173" t="s">
        <v>8</v>
      </c>
      <c r="K32" s="173" t="s">
        <v>10</v>
      </c>
      <c r="L32" s="173" t="s">
        <v>12</v>
      </c>
      <c r="M32" s="173" t="s">
        <v>23</v>
      </c>
      <c r="N32" s="131">
        <v>2022</v>
      </c>
      <c r="O32" s="144">
        <v>2.5</v>
      </c>
      <c r="P32" s="144">
        <v>2.5</v>
      </c>
      <c r="Q32" s="144">
        <v>2.5</v>
      </c>
      <c r="R32" s="144">
        <v>2.5</v>
      </c>
      <c r="S32" s="144">
        <v>2.5</v>
      </c>
      <c r="T32" s="176">
        <v>1474</v>
      </c>
      <c r="U32" s="185">
        <v>2.5859649122807018</v>
      </c>
      <c r="V32" s="127" t="s">
        <v>35</v>
      </c>
      <c r="W32" s="166">
        <v>3.4385964912280631E-2</v>
      </c>
      <c r="X32" s="128"/>
      <c r="Y32" s="128"/>
      <c r="Z32" s="128"/>
      <c r="AA32" s="146">
        <v>386</v>
      </c>
      <c r="AB32" s="146">
        <v>5</v>
      </c>
      <c r="AC32" s="146">
        <v>58</v>
      </c>
      <c r="AD32" s="146">
        <v>1.3310344827586207</v>
      </c>
      <c r="AE32" s="146"/>
      <c r="AF32" s="146">
        <v>1088</v>
      </c>
      <c r="AG32" s="146">
        <v>5</v>
      </c>
      <c r="AH32" s="146">
        <v>56</v>
      </c>
      <c r="AI32" s="146">
        <v>3.8857142857142857</v>
      </c>
      <c r="AJ32" s="128"/>
      <c r="AK32" s="146"/>
      <c r="AL32" s="146"/>
      <c r="AM32" s="146"/>
      <c r="AN32" s="146"/>
      <c r="AO32" s="128"/>
      <c r="AP32" s="146"/>
      <c r="AQ32" s="146"/>
      <c r="AR32" s="146"/>
      <c r="AS32" s="146"/>
      <c r="AT32" s="128"/>
      <c r="AU32" s="146">
        <v>1474</v>
      </c>
      <c r="AV32" s="146">
        <v>114</v>
      </c>
      <c r="AW32" s="146">
        <v>2.5859649122807018</v>
      </c>
      <c r="AX32" s="128"/>
      <c r="AY32" s="128"/>
      <c r="AZ32" s="128"/>
      <c r="BA32" s="146"/>
      <c r="BB32" s="146"/>
      <c r="BC32" s="146"/>
      <c r="BD32" s="146"/>
      <c r="BE32" s="146"/>
      <c r="BF32" s="146"/>
    </row>
    <row r="33" spans="2:58" ht="15.75" thickBot="1" x14ac:dyDescent="0.3">
      <c r="B33" s="177"/>
      <c r="C33" s="190"/>
      <c r="D33" s="190"/>
      <c r="E33" s="194"/>
      <c r="F33" s="195"/>
      <c r="G33" s="200"/>
      <c r="H33" s="201"/>
      <c r="I33" s="205"/>
      <c r="J33" s="174"/>
      <c r="K33" s="174"/>
      <c r="L33" s="174"/>
      <c r="M33" s="174"/>
      <c r="N33" s="169" t="s">
        <v>211</v>
      </c>
      <c r="O33" s="170"/>
      <c r="P33" s="144">
        <v>386</v>
      </c>
      <c r="Q33" s="144">
        <v>1088</v>
      </c>
      <c r="R33" s="144"/>
      <c r="S33" s="144"/>
      <c r="T33" s="177"/>
      <c r="U33" s="186"/>
      <c r="V33" s="126"/>
      <c r="W33" s="167"/>
      <c r="X33" s="128"/>
      <c r="Y33" s="128"/>
      <c r="Z33" s="128"/>
      <c r="AA33" s="146"/>
      <c r="AB33" s="146"/>
      <c r="AC33" s="146"/>
      <c r="AD33" s="146"/>
      <c r="AE33" s="146"/>
      <c r="AF33" s="146"/>
      <c r="AG33" s="146"/>
      <c r="AH33" s="146"/>
      <c r="AI33" s="146"/>
      <c r="AJ33" s="128"/>
      <c r="AK33" s="128"/>
      <c r="AL33" s="128"/>
      <c r="AM33" s="128"/>
      <c r="AN33" s="128"/>
      <c r="AO33" s="128"/>
      <c r="AP33" s="128"/>
      <c r="AQ33" s="128"/>
      <c r="AR33" s="128"/>
      <c r="AS33" s="128"/>
      <c r="AT33" s="128"/>
      <c r="AU33" s="128"/>
      <c r="AV33" s="146"/>
      <c r="AW33" s="146"/>
      <c r="AX33" s="128"/>
      <c r="AY33" s="128"/>
      <c r="AZ33" s="128"/>
      <c r="BA33" s="146"/>
      <c r="BB33" s="146"/>
      <c r="BC33" s="146"/>
      <c r="BD33" s="146"/>
      <c r="BE33" s="146"/>
      <c r="BF33" s="146"/>
    </row>
    <row r="34" spans="2:58" ht="15.75" thickBot="1" x14ac:dyDescent="0.3">
      <c r="B34" s="178"/>
      <c r="C34" s="191"/>
      <c r="D34" s="191"/>
      <c r="E34" s="196"/>
      <c r="F34" s="197"/>
      <c r="G34" s="202"/>
      <c r="H34" s="203"/>
      <c r="I34" s="206"/>
      <c r="J34" s="175"/>
      <c r="K34" s="175"/>
      <c r="L34" s="175"/>
      <c r="M34" s="175"/>
      <c r="N34" s="169" t="s">
        <v>212</v>
      </c>
      <c r="O34" s="170"/>
      <c r="P34" s="161">
        <v>1.3310344827586207</v>
      </c>
      <c r="Q34" s="161">
        <v>3.8857142857142857</v>
      </c>
      <c r="R34" s="144"/>
      <c r="S34" s="144"/>
      <c r="T34" s="178"/>
      <c r="U34" s="187"/>
      <c r="V34" s="165"/>
      <c r="W34" s="168"/>
      <c r="X34" s="128"/>
      <c r="Y34" s="128"/>
      <c r="Z34" s="128"/>
      <c r="AA34" s="146"/>
      <c r="AB34" s="146"/>
      <c r="AC34" s="146"/>
      <c r="AD34" s="146"/>
      <c r="AE34" s="146"/>
      <c r="AF34" s="146"/>
      <c r="AG34" s="146"/>
      <c r="AH34" s="146"/>
      <c r="AI34" s="146"/>
      <c r="AJ34" s="128"/>
      <c r="AK34" s="128"/>
      <c r="AL34" s="128"/>
      <c r="AM34" s="128"/>
      <c r="AN34" s="128"/>
      <c r="AO34" s="128"/>
      <c r="AP34" s="128"/>
      <c r="AQ34" s="128"/>
      <c r="AR34" s="128"/>
      <c r="AS34" s="128"/>
      <c r="AT34" s="128"/>
      <c r="AU34" s="128"/>
      <c r="AV34" s="146"/>
      <c r="AW34" s="146"/>
      <c r="AX34" s="128"/>
      <c r="AY34" s="128"/>
      <c r="AZ34" s="128"/>
      <c r="BA34" s="146"/>
      <c r="BB34" s="146"/>
      <c r="BC34" s="146"/>
      <c r="BD34" s="146"/>
      <c r="BE34" s="146"/>
      <c r="BF34" s="146"/>
    </row>
    <row r="35" spans="2:58" ht="15.75" thickBot="1" x14ac:dyDescent="0.3">
      <c r="B35" s="188" t="s">
        <v>235</v>
      </c>
      <c r="C35" s="189" t="s">
        <v>236</v>
      </c>
      <c r="D35" s="189" t="s">
        <v>237</v>
      </c>
      <c r="E35" s="192" t="s">
        <v>238</v>
      </c>
      <c r="F35" s="193"/>
      <c r="G35" s="198" t="s">
        <v>239</v>
      </c>
      <c r="H35" s="199"/>
      <c r="I35" s="204" t="s">
        <v>240</v>
      </c>
      <c r="J35" s="173" t="s">
        <v>8</v>
      </c>
      <c r="K35" s="173" t="s">
        <v>10</v>
      </c>
      <c r="L35" s="173" t="s">
        <v>12</v>
      </c>
      <c r="M35" s="173" t="s">
        <v>23</v>
      </c>
      <c r="N35" s="131">
        <v>2022</v>
      </c>
      <c r="O35" s="144">
        <v>3</v>
      </c>
      <c r="P35" s="144">
        <v>3</v>
      </c>
      <c r="Q35" s="144">
        <v>3</v>
      </c>
      <c r="R35" s="144">
        <v>3</v>
      </c>
      <c r="S35" s="144">
        <v>3</v>
      </c>
      <c r="T35" s="176">
        <v>588</v>
      </c>
      <c r="U35" s="185">
        <v>2.76056338028169</v>
      </c>
      <c r="V35" s="127" t="s">
        <v>35</v>
      </c>
      <c r="W35" s="166">
        <v>-7.9812206572769995E-2</v>
      </c>
      <c r="X35" s="128"/>
      <c r="Y35" s="128"/>
      <c r="Z35" s="128"/>
      <c r="AA35" s="146">
        <v>284</v>
      </c>
      <c r="AB35" s="146">
        <v>103</v>
      </c>
      <c r="AC35" s="146"/>
      <c r="AD35" s="146">
        <v>2.7572815533980584</v>
      </c>
      <c r="AE35" s="146"/>
      <c r="AF35" s="146">
        <v>304</v>
      </c>
      <c r="AG35" s="146">
        <v>110</v>
      </c>
      <c r="AH35" s="146"/>
      <c r="AI35" s="146">
        <v>2.7636363636363637</v>
      </c>
      <c r="AJ35" s="146"/>
      <c r="AK35" s="146"/>
      <c r="AL35" s="146"/>
      <c r="AM35" s="146"/>
      <c r="AN35" s="146"/>
      <c r="AO35" s="146"/>
      <c r="AP35" s="146"/>
      <c r="AQ35" s="146"/>
      <c r="AR35" s="146"/>
      <c r="AS35" s="146"/>
      <c r="AT35" s="146"/>
      <c r="AU35" s="146">
        <v>588</v>
      </c>
      <c r="AV35" s="146">
        <v>213</v>
      </c>
      <c r="AW35" s="146">
        <v>2.76056338028169</v>
      </c>
      <c r="AX35" s="128"/>
      <c r="AY35" s="128"/>
      <c r="AZ35" s="128"/>
      <c r="BA35" s="128"/>
      <c r="BB35" s="128"/>
      <c r="BC35" s="128"/>
      <c r="BD35" s="128"/>
      <c r="BE35" s="128"/>
      <c r="BF35" s="128"/>
    </row>
    <row r="36" spans="2:58" ht="15.75" thickBot="1" x14ac:dyDescent="0.3">
      <c r="B36" s="177"/>
      <c r="C36" s="190"/>
      <c r="D36" s="190"/>
      <c r="E36" s="194"/>
      <c r="F36" s="195"/>
      <c r="G36" s="200"/>
      <c r="H36" s="201"/>
      <c r="I36" s="205"/>
      <c r="J36" s="174"/>
      <c r="K36" s="174"/>
      <c r="L36" s="174"/>
      <c r="M36" s="174"/>
      <c r="N36" s="169" t="s">
        <v>211</v>
      </c>
      <c r="O36" s="170"/>
      <c r="P36" s="144">
        <v>284</v>
      </c>
      <c r="Q36" s="144">
        <v>304</v>
      </c>
      <c r="R36" s="144"/>
      <c r="S36" s="144"/>
      <c r="T36" s="177"/>
      <c r="U36" s="186"/>
      <c r="V36" s="126"/>
      <c r="W36" s="167"/>
      <c r="X36" s="128"/>
      <c r="Y36" s="128"/>
      <c r="Z36" s="128"/>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28"/>
      <c r="AY36" s="128"/>
      <c r="AZ36" s="128"/>
      <c r="BA36" s="128"/>
      <c r="BB36" s="128"/>
      <c r="BC36" s="128"/>
      <c r="BD36" s="128"/>
      <c r="BE36" s="128"/>
      <c r="BF36" s="128"/>
    </row>
    <row r="37" spans="2:58" ht="15.75" thickBot="1" x14ac:dyDescent="0.3">
      <c r="B37" s="178"/>
      <c r="C37" s="191"/>
      <c r="D37" s="191"/>
      <c r="E37" s="196"/>
      <c r="F37" s="197"/>
      <c r="G37" s="202"/>
      <c r="H37" s="203"/>
      <c r="I37" s="206"/>
      <c r="J37" s="175"/>
      <c r="K37" s="175"/>
      <c r="L37" s="175"/>
      <c r="M37" s="175"/>
      <c r="N37" s="169" t="s">
        <v>212</v>
      </c>
      <c r="O37" s="170"/>
      <c r="P37" s="161">
        <v>2.7572815533980584</v>
      </c>
      <c r="Q37" s="161">
        <v>2.7636363636363637</v>
      </c>
      <c r="R37" s="144"/>
      <c r="S37" s="144"/>
      <c r="T37" s="178"/>
      <c r="U37" s="187"/>
      <c r="V37" s="165"/>
      <c r="W37" s="168"/>
      <c r="X37" s="128"/>
      <c r="Y37" s="128"/>
      <c r="Z37" s="128"/>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28"/>
      <c r="AY37" s="128"/>
      <c r="AZ37" s="128"/>
      <c r="BA37" s="128"/>
      <c r="BB37" s="128"/>
      <c r="BC37" s="128"/>
      <c r="BD37" s="128"/>
      <c r="BE37" s="128"/>
      <c r="BF37" s="128"/>
    </row>
    <row r="38" spans="2:58" ht="15.75" thickBot="1" x14ac:dyDescent="0.3">
      <c r="B38" s="188" t="s">
        <v>241</v>
      </c>
      <c r="C38" s="189" t="s">
        <v>242</v>
      </c>
      <c r="D38" s="189" t="s">
        <v>243</v>
      </c>
      <c r="E38" s="192" t="s">
        <v>244</v>
      </c>
      <c r="F38" s="193"/>
      <c r="G38" s="198" t="s">
        <v>245</v>
      </c>
      <c r="H38" s="199"/>
      <c r="I38" s="204" t="s">
        <v>246</v>
      </c>
      <c r="J38" s="173" t="s">
        <v>8</v>
      </c>
      <c r="K38" s="173" t="s">
        <v>10</v>
      </c>
      <c r="L38" s="173" t="s">
        <v>12</v>
      </c>
      <c r="M38" s="173" t="s">
        <v>23</v>
      </c>
      <c r="N38" s="131">
        <v>2022</v>
      </c>
      <c r="O38" s="144">
        <v>3</v>
      </c>
      <c r="P38" s="144">
        <v>3</v>
      </c>
      <c r="Q38" s="144">
        <v>3</v>
      </c>
      <c r="R38" s="144">
        <v>3</v>
      </c>
      <c r="S38" s="144">
        <v>3</v>
      </c>
      <c r="T38" s="176">
        <v>711</v>
      </c>
      <c r="U38" s="185">
        <v>3.3380281690140845</v>
      </c>
      <c r="V38" s="182" t="s">
        <v>36</v>
      </c>
      <c r="W38" s="166">
        <v>0.11267605633802824</v>
      </c>
      <c r="X38" s="128"/>
      <c r="Y38" s="128"/>
      <c r="Z38" s="128"/>
      <c r="AA38" s="146">
        <v>360</v>
      </c>
      <c r="AB38" s="146">
        <v>103</v>
      </c>
      <c r="AC38" s="146"/>
      <c r="AD38" s="146">
        <v>3.4951456310679609</v>
      </c>
      <c r="AE38" s="146"/>
      <c r="AF38" s="146">
        <v>351</v>
      </c>
      <c r="AG38" s="146">
        <v>110</v>
      </c>
      <c r="AH38" s="146"/>
      <c r="AI38" s="146">
        <v>3.1909090909090909</v>
      </c>
      <c r="AJ38" s="146"/>
      <c r="AK38" s="146"/>
      <c r="AL38" s="146"/>
      <c r="AM38" s="146"/>
      <c r="AN38" s="146"/>
      <c r="AO38" s="146"/>
      <c r="AP38" s="146"/>
      <c r="AQ38" s="146"/>
      <c r="AR38" s="146"/>
      <c r="AS38" s="146"/>
      <c r="AT38" s="146"/>
      <c r="AU38" s="146">
        <v>711</v>
      </c>
      <c r="AV38" s="146">
        <v>213</v>
      </c>
      <c r="AW38" s="146">
        <v>3.3380281690140845</v>
      </c>
      <c r="AX38" s="128"/>
      <c r="AY38" s="128"/>
      <c r="AZ38" s="128"/>
      <c r="BA38" s="128"/>
      <c r="BB38" s="128"/>
      <c r="BC38" s="128"/>
      <c r="BD38" s="128"/>
      <c r="BE38" s="128"/>
      <c r="BF38" s="128"/>
    </row>
    <row r="39" spans="2:58" ht="15.75" thickBot="1" x14ac:dyDescent="0.3">
      <c r="B39" s="177"/>
      <c r="C39" s="190"/>
      <c r="D39" s="190"/>
      <c r="E39" s="194"/>
      <c r="F39" s="195"/>
      <c r="G39" s="200"/>
      <c r="H39" s="201"/>
      <c r="I39" s="205"/>
      <c r="J39" s="174"/>
      <c r="K39" s="174"/>
      <c r="L39" s="174"/>
      <c r="M39" s="174"/>
      <c r="N39" s="169" t="s">
        <v>211</v>
      </c>
      <c r="O39" s="170"/>
      <c r="P39" s="144">
        <v>360</v>
      </c>
      <c r="Q39" s="144">
        <v>351</v>
      </c>
      <c r="R39" s="144"/>
      <c r="S39" s="144"/>
      <c r="T39" s="177"/>
      <c r="U39" s="186"/>
      <c r="V39" s="183"/>
      <c r="W39" s="167"/>
      <c r="X39" s="128"/>
      <c r="Y39" s="128"/>
      <c r="Z39" s="128"/>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28"/>
      <c r="AY39" s="128"/>
      <c r="AZ39" s="128"/>
      <c r="BA39" s="128"/>
      <c r="BB39" s="128"/>
      <c r="BC39" s="128"/>
      <c r="BD39" s="128"/>
      <c r="BE39" s="128"/>
      <c r="BF39" s="128"/>
    </row>
    <row r="40" spans="2:58" ht="15.75" thickBot="1" x14ac:dyDescent="0.3">
      <c r="B40" s="178"/>
      <c r="C40" s="191"/>
      <c r="D40" s="191"/>
      <c r="E40" s="196"/>
      <c r="F40" s="197"/>
      <c r="G40" s="202"/>
      <c r="H40" s="203"/>
      <c r="I40" s="206"/>
      <c r="J40" s="175"/>
      <c r="K40" s="175"/>
      <c r="L40" s="175"/>
      <c r="M40" s="175"/>
      <c r="N40" s="169" t="s">
        <v>212</v>
      </c>
      <c r="O40" s="170"/>
      <c r="P40" s="144">
        <v>3.5</v>
      </c>
      <c r="Q40" s="161">
        <v>3.1909090909090909</v>
      </c>
      <c r="R40" s="144"/>
      <c r="S40" s="144"/>
      <c r="T40" s="178"/>
      <c r="U40" s="187"/>
      <c r="V40" s="184"/>
      <c r="W40" s="168"/>
      <c r="X40" s="128"/>
      <c r="Y40" s="128"/>
      <c r="Z40" s="128"/>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28"/>
      <c r="AY40" s="128"/>
      <c r="AZ40" s="128"/>
      <c r="BA40" s="128"/>
      <c r="BB40" s="128"/>
      <c r="BC40" s="128"/>
      <c r="BD40" s="128"/>
      <c r="BE40" s="128"/>
      <c r="BF40" s="128"/>
    </row>
    <row r="41" spans="2:58" ht="15.75" thickBot="1" x14ac:dyDescent="0.3">
      <c r="B41" s="188" t="s">
        <v>247</v>
      </c>
      <c r="C41" s="189" t="s">
        <v>248</v>
      </c>
      <c r="D41" s="189" t="s">
        <v>249</v>
      </c>
      <c r="E41" s="192" t="s">
        <v>250</v>
      </c>
      <c r="F41" s="193"/>
      <c r="G41" s="198" t="s">
        <v>251</v>
      </c>
      <c r="H41" s="199"/>
      <c r="I41" s="204" t="s">
        <v>25</v>
      </c>
      <c r="J41" s="173" t="s">
        <v>8</v>
      </c>
      <c r="K41" s="173" t="s">
        <v>10</v>
      </c>
      <c r="L41" s="173" t="s">
        <v>12</v>
      </c>
      <c r="M41" s="173" t="s">
        <v>23</v>
      </c>
      <c r="N41" s="131">
        <v>2022</v>
      </c>
      <c r="O41" s="150">
        <v>0.7</v>
      </c>
      <c r="P41" s="150">
        <v>0.7</v>
      </c>
      <c r="Q41" s="150">
        <v>0.7</v>
      </c>
      <c r="R41" s="150">
        <v>0.7</v>
      </c>
      <c r="S41" s="150">
        <v>0.7</v>
      </c>
      <c r="T41" s="176">
        <v>67</v>
      </c>
      <c r="U41" s="179">
        <v>0.7528089887640449</v>
      </c>
      <c r="V41" s="127" t="s">
        <v>35</v>
      </c>
      <c r="W41" s="166">
        <v>7.5441412520064199E-2</v>
      </c>
      <c r="X41" s="128"/>
      <c r="Y41" s="128"/>
      <c r="Z41" s="128"/>
      <c r="AA41" s="146">
        <v>43</v>
      </c>
      <c r="AB41" s="146">
        <v>48</v>
      </c>
      <c r="AC41" s="146"/>
      <c r="AD41" s="146">
        <v>0.89583333333333337</v>
      </c>
      <c r="AE41" s="146"/>
      <c r="AF41" s="146">
        <v>24</v>
      </c>
      <c r="AG41" s="146">
        <v>41</v>
      </c>
      <c r="AH41" s="146"/>
      <c r="AI41" s="146">
        <v>0.58536585365853655</v>
      </c>
      <c r="AJ41" s="146"/>
      <c r="AK41" s="146"/>
      <c r="AL41" s="146"/>
      <c r="AM41" s="146"/>
      <c r="AN41" s="146"/>
      <c r="AO41" s="146"/>
      <c r="AP41" s="146"/>
      <c r="AQ41" s="146"/>
      <c r="AR41" s="146"/>
      <c r="AS41" s="146"/>
      <c r="AT41" s="146"/>
      <c r="AU41" s="146">
        <v>67</v>
      </c>
      <c r="AV41" s="146">
        <v>89</v>
      </c>
      <c r="AW41" s="146">
        <v>0.7528089887640449</v>
      </c>
      <c r="AX41" s="128"/>
      <c r="AY41" s="128"/>
      <c r="AZ41" s="128"/>
      <c r="BA41" s="128"/>
      <c r="BB41" s="128"/>
      <c r="BC41" s="128"/>
      <c r="BD41" s="128"/>
      <c r="BE41" s="128"/>
      <c r="BF41" s="128"/>
    </row>
    <row r="42" spans="2:58" ht="15.75" thickBot="1" x14ac:dyDescent="0.3">
      <c r="B42" s="177"/>
      <c r="C42" s="190"/>
      <c r="D42" s="190"/>
      <c r="E42" s="194"/>
      <c r="F42" s="195"/>
      <c r="G42" s="200"/>
      <c r="H42" s="201"/>
      <c r="I42" s="205"/>
      <c r="J42" s="174"/>
      <c r="K42" s="174"/>
      <c r="L42" s="174"/>
      <c r="M42" s="174"/>
      <c r="N42" s="169" t="s">
        <v>211</v>
      </c>
      <c r="O42" s="170"/>
      <c r="P42" s="144">
        <v>43</v>
      </c>
      <c r="Q42" s="144">
        <v>24</v>
      </c>
      <c r="R42" s="144"/>
      <c r="S42" s="144"/>
      <c r="T42" s="177"/>
      <c r="U42" s="180"/>
      <c r="V42" s="126"/>
      <c r="W42" s="167"/>
      <c r="X42" s="128"/>
      <c r="Y42" s="128"/>
      <c r="Z42" s="128"/>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28"/>
      <c r="AY42" s="128"/>
      <c r="AZ42" s="128"/>
      <c r="BA42" s="128"/>
      <c r="BB42" s="128"/>
      <c r="BC42" s="128"/>
      <c r="BD42" s="128"/>
      <c r="BE42" s="128"/>
      <c r="BF42" s="128"/>
    </row>
    <row r="43" spans="2:58" ht="15.75" thickBot="1" x14ac:dyDescent="0.3">
      <c r="B43" s="178"/>
      <c r="C43" s="191"/>
      <c r="D43" s="191"/>
      <c r="E43" s="196"/>
      <c r="F43" s="197"/>
      <c r="G43" s="202"/>
      <c r="H43" s="203"/>
      <c r="I43" s="206"/>
      <c r="J43" s="175"/>
      <c r="K43" s="175"/>
      <c r="L43" s="175"/>
      <c r="M43" s="175"/>
      <c r="N43" s="171" t="s">
        <v>212</v>
      </c>
      <c r="O43" s="172"/>
      <c r="P43" s="152">
        <v>0.89583333333333337</v>
      </c>
      <c r="Q43" s="152">
        <v>0.58536585365853655</v>
      </c>
      <c r="R43" s="152"/>
      <c r="S43" s="152"/>
      <c r="T43" s="178"/>
      <c r="U43" s="181"/>
      <c r="V43" s="165"/>
      <c r="W43" s="16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row>
    <row r="45" spans="2:58" x14ac:dyDescent="0.25">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58" t="s">
        <v>252</v>
      </c>
      <c r="AA45" s="158"/>
      <c r="AB45" s="158"/>
      <c r="AC45" s="158"/>
      <c r="AD45" s="158"/>
      <c r="AE45" s="158" t="s">
        <v>252</v>
      </c>
      <c r="AF45" s="158"/>
      <c r="AG45" s="158"/>
      <c r="AH45" s="158"/>
      <c r="AI45" s="158"/>
      <c r="AJ45" s="158" t="s">
        <v>252</v>
      </c>
      <c r="AK45" s="158"/>
      <c r="AL45" s="158"/>
      <c r="AM45" s="158"/>
      <c r="AN45" s="158"/>
      <c r="AO45" s="158" t="s">
        <v>252</v>
      </c>
      <c r="AP45" s="158"/>
      <c r="AQ45" s="158"/>
      <c r="AR45" s="158"/>
      <c r="AS45" s="158"/>
      <c r="AT45" s="128"/>
      <c r="AU45" s="128"/>
      <c r="AV45" s="128"/>
      <c r="AW45" s="128"/>
      <c r="AX45" s="128"/>
      <c r="AY45" s="128"/>
      <c r="AZ45" s="128"/>
      <c r="BA45" s="128"/>
      <c r="BB45" s="128"/>
      <c r="BC45" s="128"/>
      <c r="BD45" s="128"/>
      <c r="BE45" s="128"/>
      <c r="BF45" s="128"/>
    </row>
    <row r="46" spans="2:58" ht="25.5" x14ac:dyDescent="0.25">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59" t="s">
        <v>253</v>
      </c>
      <c r="AA46" s="159" t="s">
        <v>254</v>
      </c>
      <c r="AB46" s="160" t="s">
        <v>255</v>
      </c>
      <c r="AC46" s="160" t="s">
        <v>256</v>
      </c>
      <c r="AD46" s="159" t="s">
        <v>257</v>
      </c>
      <c r="AE46" s="159" t="s">
        <v>253</v>
      </c>
      <c r="AF46" s="159" t="s">
        <v>254</v>
      </c>
      <c r="AG46" s="160" t="s">
        <v>255</v>
      </c>
      <c r="AH46" s="160" t="s">
        <v>256</v>
      </c>
      <c r="AI46" s="159" t="s">
        <v>257</v>
      </c>
      <c r="AJ46" s="159" t="s">
        <v>253</v>
      </c>
      <c r="AK46" s="159" t="s">
        <v>254</v>
      </c>
      <c r="AL46" s="160" t="s">
        <v>255</v>
      </c>
      <c r="AM46" s="160" t="s">
        <v>256</v>
      </c>
      <c r="AN46" s="159" t="s">
        <v>257</v>
      </c>
      <c r="AO46" s="159" t="s">
        <v>253</v>
      </c>
      <c r="AP46" s="159" t="s">
        <v>254</v>
      </c>
      <c r="AQ46" s="160" t="s">
        <v>255</v>
      </c>
      <c r="AR46" s="160" t="s">
        <v>256</v>
      </c>
      <c r="AS46" s="159" t="s">
        <v>257</v>
      </c>
      <c r="AT46" s="128"/>
      <c r="AU46" s="128"/>
      <c r="AV46" s="128"/>
      <c r="AW46" s="128"/>
      <c r="AX46" s="128"/>
      <c r="AY46" s="128"/>
      <c r="AZ46" s="128"/>
      <c r="BA46" s="128"/>
      <c r="BB46" s="128"/>
      <c r="BC46" s="128"/>
      <c r="BD46" s="128"/>
      <c r="BE46" s="128"/>
      <c r="BF46" s="128"/>
    </row>
    <row r="47" spans="2:58" x14ac:dyDescent="0.25">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v>1</v>
      </c>
      <c r="AA47" s="128">
        <v>15</v>
      </c>
      <c r="AB47" s="128">
        <v>57</v>
      </c>
      <c r="AC47" s="128">
        <v>8</v>
      </c>
      <c r="AD47" s="128">
        <v>456</v>
      </c>
      <c r="AE47" s="128">
        <v>1</v>
      </c>
      <c r="AF47" s="128">
        <v>15</v>
      </c>
      <c r="AG47" s="128">
        <v>55</v>
      </c>
      <c r="AH47" s="128">
        <v>8</v>
      </c>
      <c r="AI47" s="128">
        <v>440</v>
      </c>
      <c r="AJ47" s="128">
        <v>1</v>
      </c>
      <c r="AK47" s="128">
        <v>15</v>
      </c>
      <c r="AL47" s="128">
        <v>38</v>
      </c>
      <c r="AM47" s="128">
        <v>8</v>
      </c>
      <c r="AN47" s="128">
        <v>304</v>
      </c>
      <c r="AO47" s="128">
        <v>1</v>
      </c>
      <c r="AP47" s="128">
        <v>15</v>
      </c>
      <c r="AQ47" s="128">
        <v>33</v>
      </c>
      <c r="AR47" s="128">
        <v>8</v>
      </c>
      <c r="AS47" s="128">
        <v>264</v>
      </c>
      <c r="AT47" s="128"/>
      <c r="AU47" s="128"/>
      <c r="AV47" s="128"/>
      <c r="AW47" s="128"/>
      <c r="AX47" s="128"/>
      <c r="AY47" s="128"/>
      <c r="AZ47" s="128"/>
      <c r="BA47" s="128"/>
      <c r="BB47" s="128"/>
      <c r="BC47" s="128"/>
      <c r="BD47" s="128"/>
      <c r="BE47" s="128"/>
      <c r="BF47" s="128"/>
    </row>
    <row r="48" spans="2:58" x14ac:dyDescent="0.25">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v>16</v>
      </c>
      <c r="AA48" s="128">
        <v>30</v>
      </c>
      <c r="AB48" s="128">
        <v>18</v>
      </c>
      <c r="AC48" s="128">
        <v>23</v>
      </c>
      <c r="AD48" s="128">
        <v>414</v>
      </c>
      <c r="AE48" s="128">
        <v>16</v>
      </c>
      <c r="AF48" s="128">
        <v>30</v>
      </c>
      <c r="AG48" s="128">
        <v>43</v>
      </c>
      <c r="AH48" s="128">
        <v>23</v>
      </c>
      <c r="AI48" s="128">
        <v>989</v>
      </c>
      <c r="AJ48" s="128">
        <v>16</v>
      </c>
      <c r="AK48" s="128">
        <v>30</v>
      </c>
      <c r="AL48" s="128">
        <v>18</v>
      </c>
      <c r="AM48" s="128">
        <v>23</v>
      </c>
      <c r="AN48" s="128">
        <v>414</v>
      </c>
      <c r="AO48" s="128">
        <v>16</v>
      </c>
      <c r="AP48" s="128">
        <v>30</v>
      </c>
      <c r="AQ48" s="128">
        <v>39</v>
      </c>
      <c r="AR48" s="128">
        <v>23</v>
      </c>
      <c r="AS48" s="128">
        <v>897</v>
      </c>
      <c r="AT48" s="128"/>
      <c r="AU48" s="128"/>
      <c r="AV48" s="128"/>
      <c r="AW48" s="128"/>
      <c r="AX48" s="128"/>
      <c r="AY48" s="128"/>
      <c r="AZ48" s="128"/>
      <c r="BA48" s="128"/>
      <c r="BB48" s="128"/>
      <c r="BC48" s="128"/>
      <c r="BD48" s="128"/>
      <c r="BE48" s="128"/>
      <c r="BF48" s="128"/>
    </row>
    <row r="49" spans="26:45" x14ac:dyDescent="0.25">
      <c r="Z49" s="128">
        <v>31</v>
      </c>
      <c r="AA49" s="128">
        <v>45</v>
      </c>
      <c r="AB49" s="128">
        <v>4</v>
      </c>
      <c r="AC49" s="128">
        <v>38</v>
      </c>
      <c r="AD49" s="128">
        <v>152</v>
      </c>
      <c r="AE49" s="128">
        <v>31</v>
      </c>
      <c r="AF49" s="128">
        <v>45</v>
      </c>
      <c r="AG49" s="128">
        <v>10</v>
      </c>
      <c r="AH49" s="128">
        <v>38</v>
      </c>
      <c r="AI49" s="128">
        <v>380</v>
      </c>
      <c r="AJ49" s="128">
        <v>31</v>
      </c>
      <c r="AK49" s="128">
        <v>45</v>
      </c>
      <c r="AL49" s="128">
        <v>5</v>
      </c>
      <c r="AM49" s="128">
        <v>38</v>
      </c>
      <c r="AN49" s="128">
        <v>190</v>
      </c>
      <c r="AO49" s="128">
        <v>31</v>
      </c>
      <c r="AP49" s="128">
        <v>45</v>
      </c>
      <c r="AQ49" s="128">
        <v>9</v>
      </c>
      <c r="AR49" s="128">
        <v>38</v>
      </c>
      <c r="AS49" s="128">
        <v>342</v>
      </c>
    </row>
    <row r="50" spans="26:45" x14ac:dyDescent="0.25">
      <c r="Z50" s="128">
        <v>46</v>
      </c>
      <c r="AA50" s="128">
        <v>60</v>
      </c>
      <c r="AB50" s="128">
        <v>3</v>
      </c>
      <c r="AC50" s="128">
        <v>53</v>
      </c>
      <c r="AD50" s="128">
        <v>159</v>
      </c>
      <c r="AE50" s="128">
        <v>46</v>
      </c>
      <c r="AF50" s="128">
        <v>60</v>
      </c>
      <c r="AG50" s="128">
        <v>1</v>
      </c>
      <c r="AH50" s="128">
        <v>53</v>
      </c>
      <c r="AI50" s="128">
        <v>53</v>
      </c>
      <c r="AJ50" s="128">
        <v>46</v>
      </c>
      <c r="AK50" s="128">
        <v>60</v>
      </c>
      <c r="AL50" s="128">
        <v>3</v>
      </c>
      <c r="AM50" s="128">
        <v>53</v>
      </c>
      <c r="AN50" s="128">
        <v>159</v>
      </c>
      <c r="AO50" s="128">
        <v>46</v>
      </c>
      <c r="AP50" s="128">
        <v>60</v>
      </c>
      <c r="AQ50" s="128">
        <v>2</v>
      </c>
      <c r="AR50" s="128">
        <v>53</v>
      </c>
      <c r="AS50" s="128">
        <v>106</v>
      </c>
    </row>
    <row r="51" spans="26:45" x14ac:dyDescent="0.25">
      <c r="Z51" s="128">
        <v>61</v>
      </c>
      <c r="AA51" s="128">
        <v>75</v>
      </c>
      <c r="AB51" s="128">
        <v>0</v>
      </c>
      <c r="AC51" s="128">
        <v>68</v>
      </c>
      <c r="AD51" s="128">
        <v>0</v>
      </c>
      <c r="AE51" s="128">
        <v>61</v>
      </c>
      <c r="AF51" s="128">
        <v>75</v>
      </c>
      <c r="AG51" s="128">
        <v>0</v>
      </c>
      <c r="AH51" s="128">
        <v>68</v>
      </c>
      <c r="AI51" s="128">
        <v>0</v>
      </c>
      <c r="AJ51" s="128">
        <v>61</v>
      </c>
      <c r="AK51" s="128">
        <v>75</v>
      </c>
      <c r="AL51" s="128">
        <v>0</v>
      </c>
      <c r="AM51" s="128">
        <v>68</v>
      </c>
      <c r="AN51" s="128">
        <v>0</v>
      </c>
      <c r="AO51" s="128">
        <v>61</v>
      </c>
      <c r="AP51" s="128">
        <v>75</v>
      </c>
      <c r="AQ51" s="128">
        <v>3</v>
      </c>
      <c r="AR51" s="128">
        <v>68</v>
      </c>
      <c r="AS51" s="128">
        <v>204</v>
      </c>
    </row>
    <row r="52" spans="26:45" x14ac:dyDescent="0.25">
      <c r="Z52" s="128">
        <v>76</v>
      </c>
      <c r="AA52" s="128">
        <v>90</v>
      </c>
      <c r="AB52" s="128">
        <v>0</v>
      </c>
      <c r="AC52" s="128">
        <v>83</v>
      </c>
      <c r="AD52" s="128">
        <v>0</v>
      </c>
      <c r="AE52" s="128">
        <v>76</v>
      </c>
      <c r="AF52" s="128">
        <v>90</v>
      </c>
      <c r="AG52" s="128">
        <v>0</v>
      </c>
      <c r="AH52" s="128">
        <v>83</v>
      </c>
      <c r="AI52" s="128">
        <v>0</v>
      </c>
      <c r="AJ52" s="128">
        <v>76</v>
      </c>
      <c r="AK52" s="128">
        <v>90</v>
      </c>
      <c r="AL52" s="128">
        <v>0</v>
      </c>
      <c r="AM52" s="128">
        <v>83</v>
      </c>
      <c r="AN52" s="128">
        <v>0</v>
      </c>
      <c r="AO52" s="128">
        <v>76</v>
      </c>
      <c r="AP52" s="128">
        <v>90</v>
      </c>
      <c r="AQ52" s="128">
        <v>2</v>
      </c>
      <c r="AR52" s="128">
        <v>83</v>
      </c>
      <c r="AS52" s="128">
        <v>166</v>
      </c>
    </row>
    <row r="53" spans="26:45" x14ac:dyDescent="0.25">
      <c r="Z53" s="128">
        <v>91</v>
      </c>
      <c r="AA53" s="128">
        <v>105</v>
      </c>
      <c r="AB53" s="128">
        <v>0</v>
      </c>
      <c r="AC53" s="128">
        <v>98</v>
      </c>
      <c r="AD53" s="128">
        <v>0</v>
      </c>
      <c r="AE53" s="128">
        <v>91</v>
      </c>
      <c r="AF53" s="128">
        <v>105</v>
      </c>
      <c r="AG53" s="128">
        <v>0</v>
      </c>
      <c r="AH53" s="128">
        <v>98</v>
      </c>
      <c r="AI53" s="128">
        <v>0</v>
      </c>
      <c r="AJ53" s="128">
        <v>91</v>
      </c>
      <c r="AK53" s="128">
        <v>105</v>
      </c>
      <c r="AL53" s="128">
        <v>0</v>
      </c>
      <c r="AM53" s="128">
        <v>98</v>
      </c>
      <c r="AN53" s="128">
        <v>0</v>
      </c>
      <c r="AO53" s="128">
        <v>91</v>
      </c>
      <c r="AP53" s="128">
        <v>105</v>
      </c>
      <c r="AQ53" s="128">
        <v>0</v>
      </c>
      <c r="AR53" s="128">
        <v>98</v>
      </c>
      <c r="AS53" s="128">
        <v>0</v>
      </c>
    </row>
    <row r="54" spans="26:45" x14ac:dyDescent="0.25">
      <c r="Z54" s="128"/>
      <c r="AA54" s="128"/>
      <c r="AB54" s="128">
        <v>82</v>
      </c>
      <c r="AC54" s="128"/>
      <c r="AD54" s="128">
        <v>1181</v>
      </c>
      <c r="AE54" s="128"/>
      <c r="AF54" s="128"/>
      <c r="AG54" s="128">
        <v>109</v>
      </c>
      <c r="AH54" s="128"/>
      <c r="AI54" s="128">
        <v>1862</v>
      </c>
      <c r="AJ54" s="128"/>
      <c r="AK54" s="128"/>
      <c r="AL54" s="128">
        <v>64</v>
      </c>
      <c r="AM54" s="128"/>
      <c r="AN54" s="128">
        <v>1067</v>
      </c>
      <c r="AO54" s="128"/>
      <c r="AP54" s="128"/>
      <c r="AQ54" s="128">
        <v>88</v>
      </c>
      <c r="AR54" s="128"/>
      <c r="AS54" s="128">
        <v>1979</v>
      </c>
    </row>
    <row r="56" spans="26:45" x14ac:dyDescent="0.25">
      <c r="Z56" s="128"/>
      <c r="AA56" s="128"/>
      <c r="AB56" s="154" t="s">
        <v>258</v>
      </c>
      <c r="AC56" s="155">
        <v>1181</v>
      </c>
      <c r="AD56" s="128">
        <v>14.402439024390244</v>
      </c>
      <c r="AE56" s="128"/>
      <c r="AF56" s="128"/>
      <c r="AG56" s="154" t="s">
        <v>258</v>
      </c>
      <c r="AH56" s="155">
        <v>1862</v>
      </c>
      <c r="AI56" s="128">
        <v>17.082568807339449</v>
      </c>
      <c r="AJ56" s="128"/>
      <c r="AK56" s="128"/>
      <c r="AL56" s="154" t="s">
        <v>258</v>
      </c>
      <c r="AM56" s="155">
        <v>1067</v>
      </c>
      <c r="AN56" s="128">
        <v>16.671875</v>
      </c>
      <c r="AO56" s="128"/>
      <c r="AP56" s="128"/>
      <c r="AQ56" s="154" t="s">
        <v>258</v>
      </c>
      <c r="AR56" s="155">
        <v>1979</v>
      </c>
      <c r="AS56" s="128">
        <v>22.488636363636363</v>
      </c>
    </row>
    <row r="57" spans="26:45" x14ac:dyDescent="0.25">
      <c r="Z57" s="128"/>
      <c r="AA57" s="128"/>
      <c r="AB57" s="128"/>
      <c r="AC57" s="128">
        <v>82</v>
      </c>
      <c r="AD57" s="128"/>
      <c r="AE57" s="128"/>
      <c r="AF57" s="128"/>
      <c r="AG57" s="128"/>
      <c r="AH57" s="128">
        <v>109</v>
      </c>
      <c r="AI57" s="128"/>
      <c r="AJ57" s="128"/>
      <c r="AK57" s="128"/>
      <c r="AL57" s="128"/>
      <c r="AM57" s="128">
        <v>64</v>
      </c>
      <c r="AN57" s="128"/>
      <c r="AO57" s="128"/>
      <c r="AP57" s="128"/>
      <c r="AQ57" s="128"/>
      <c r="AR57" s="128">
        <v>88</v>
      </c>
      <c r="AS57" s="128"/>
    </row>
    <row r="59" spans="26:45" x14ac:dyDescent="0.25">
      <c r="Z59" s="128"/>
      <c r="AA59" s="128"/>
      <c r="AB59" s="128"/>
      <c r="AC59" s="128"/>
      <c r="AD59" s="128"/>
      <c r="AE59" s="128" t="s">
        <v>259</v>
      </c>
      <c r="AF59" s="128"/>
      <c r="AG59" s="128"/>
      <c r="AH59" s="128"/>
      <c r="AI59" s="128"/>
      <c r="AJ59" s="128"/>
      <c r="AK59" s="128"/>
      <c r="AL59" s="128"/>
      <c r="AM59" s="128"/>
      <c r="AN59" s="128"/>
      <c r="AO59" s="128"/>
      <c r="AP59" s="128"/>
      <c r="AQ59" s="128"/>
      <c r="AR59" s="128"/>
      <c r="AS59" s="128"/>
    </row>
    <row r="60" spans="26:45" x14ac:dyDescent="0.25">
      <c r="Z60" s="128"/>
      <c r="AA60" s="128"/>
      <c r="AB60" s="128"/>
      <c r="AC60" s="128"/>
      <c r="AD60" s="128"/>
      <c r="AE60" s="128" t="s">
        <v>260</v>
      </c>
      <c r="AF60" s="128"/>
      <c r="AG60" s="128"/>
      <c r="AH60" s="128"/>
      <c r="AI60" s="128"/>
      <c r="AJ60" s="128"/>
      <c r="AK60" s="128"/>
      <c r="AL60" s="128"/>
      <c r="AM60" s="128"/>
      <c r="AN60" s="128"/>
      <c r="AO60" s="128"/>
      <c r="AP60" s="128"/>
      <c r="AQ60" s="128"/>
      <c r="AR60" s="128"/>
      <c r="AS60" s="128"/>
    </row>
    <row r="62" spans="26:45" x14ac:dyDescent="0.25">
      <c r="Z62" s="128" t="s">
        <v>261</v>
      </c>
      <c r="AA62" s="128">
        <v>17</v>
      </c>
      <c r="AB62" s="128"/>
      <c r="AC62" s="128"/>
      <c r="AD62" s="128"/>
      <c r="AE62" s="128" t="s">
        <v>262</v>
      </c>
      <c r="AF62" s="128">
        <v>20</v>
      </c>
      <c r="AG62" s="128" t="s">
        <v>263</v>
      </c>
      <c r="AH62" s="128">
        <v>15</v>
      </c>
      <c r="AI62" s="128"/>
      <c r="AJ62" s="128" t="s">
        <v>264</v>
      </c>
      <c r="AK62" s="128">
        <v>10</v>
      </c>
      <c r="AL62" s="128" t="s">
        <v>265</v>
      </c>
      <c r="AM62" s="128">
        <v>10</v>
      </c>
      <c r="AN62" s="128"/>
      <c r="AO62" s="128" t="s">
        <v>266</v>
      </c>
      <c r="AP62" s="128">
        <v>22</v>
      </c>
      <c r="AQ62" s="128">
        <v>12</v>
      </c>
      <c r="AR62" s="128">
        <v>21</v>
      </c>
      <c r="AS62" s="128"/>
    </row>
    <row r="63" spans="26:45" x14ac:dyDescent="0.25">
      <c r="Z63" s="128" t="s">
        <v>267</v>
      </c>
      <c r="AA63" s="128">
        <v>19</v>
      </c>
      <c r="AB63" s="128"/>
      <c r="AC63" s="128"/>
      <c r="AD63" s="128"/>
      <c r="AE63" s="128" t="s">
        <v>268</v>
      </c>
      <c r="AF63" s="128">
        <v>23</v>
      </c>
      <c r="AG63" s="128" t="s">
        <v>269</v>
      </c>
      <c r="AH63" s="128">
        <v>20</v>
      </c>
      <c r="AI63" s="128"/>
      <c r="AJ63" s="128" t="s">
        <v>270</v>
      </c>
      <c r="AK63" s="128">
        <v>19</v>
      </c>
      <c r="AL63" s="163" t="s">
        <v>271</v>
      </c>
      <c r="AM63" s="128">
        <v>19</v>
      </c>
      <c r="AN63" s="128"/>
      <c r="AO63" s="128" t="s">
        <v>272</v>
      </c>
      <c r="AP63" s="128">
        <v>22</v>
      </c>
      <c r="AQ63" s="128" t="s">
        <v>273</v>
      </c>
      <c r="AR63" s="128">
        <v>18</v>
      </c>
      <c r="AS63" s="128"/>
    </row>
    <row r="64" spans="26:45" x14ac:dyDescent="0.25">
      <c r="Z64" s="128" t="s">
        <v>274</v>
      </c>
      <c r="AA64" s="128">
        <v>22</v>
      </c>
      <c r="AB64" s="128"/>
      <c r="AC64" s="128"/>
      <c r="AD64" s="128"/>
      <c r="AE64" s="128" t="s">
        <v>275</v>
      </c>
      <c r="AF64" s="128">
        <v>22</v>
      </c>
      <c r="AG64" s="128">
        <v>19</v>
      </c>
      <c r="AH64" s="128">
        <v>21</v>
      </c>
      <c r="AI64" s="128"/>
      <c r="AJ64" s="128" t="s">
        <v>276</v>
      </c>
      <c r="AK64" s="128">
        <v>21</v>
      </c>
      <c r="AL64" s="128" t="s">
        <v>277</v>
      </c>
      <c r="AM64" s="128">
        <v>19</v>
      </c>
      <c r="AN64" s="128"/>
      <c r="AO64" s="128" t="s">
        <v>278</v>
      </c>
      <c r="AP64" s="128">
        <v>11</v>
      </c>
      <c r="AQ64" s="128">
        <v>25</v>
      </c>
      <c r="AR64" s="128">
        <v>11</v>
      </c>
      <c r="AS64" s="128"/>
    </row>
    <row r="65" spans="27:34" ht="15.75" thickBot="1" x14ac:dyDescent="0.3">
      <c r="AA65" s="164">
        <v>58</v>
      </c>
      <c r="AB65" s="128"/>
      <c r="AC65" s="128"/>
      <c r="AD65" s="128"/>
      <c r="AE65" s="128"/>
      <c r="AF65" s="128"/>
      <c r="AG65" s="128"/>
      <c r="AH65" s="164">
        <v>56</v>
      </c>
    </row>
    <row r="66" spans="27:34" ht="15.75" thickTop="1" x14ac:dyDescent="0.25">
      <c r="AA66" s="128"/>
      <c r="AB66" s="128"/>
      <c r="AC66" s="128"/>
      <c r="AD66" s="128"/>
      <c r="AE66" s="128"/>
      <c r="AF66" s="128"/>
      <c r="AG66" s="128"/>
      <c r="AH66" s="128"/>
    </row>
    <row r="67" spans="27:34" x14ac:dyDescent="0.25">
      <c r="AA67" s="128"/>
      <c r="AB67" s="128"/>
      <c r="AC67" s="128"/>
      <c r="AD67" s="128"/>
      <c r="AE67" s="128" t="s">
        <v>279</v>
      </c>
      <c r="AF67" s="128"/>
      <c r="AG67" s="128"/>
      <c r="AH67" s="128"/>
    </row>
    <row r="68" spans="27:34" x14ac:dyDescent="0.25">
      <c r="AA68" s="128"/>
      <c r="AB68" s="128"/>
      <c r="AC68" s="128"/>
      <c r="AD68" s="128"/>
      <c r="AE68" s="128" t="s">
        <v>260</v>
      </c>
      <c r="AF68" s="128"/>
      <c r="AG68" s="128">
        <v>10</v>
      </c>
      <c r="AH68" s="128"/>
    </row>
    <row r="69" spans="27:34" x14ac:dyDescent="0.25">
      <c r="AA69" s="128"/>
      <c r="AB69" s="128"/>
      <c r="AC69" s="128"/>
      <c r="AD69" s="128"/>
      <c r="AE69" s="128" t="s">
        <v>280</v>
      </c>
      <c r="AF69" s="128"/>
      <c r="AG69" s="128">
        <v>8</v>
      </c>
      <c r="AH69" s="128"/>
    </row>
    <row r="70" spans="27:34" x14ac:dyDescent="0.25">
      <c r="AA70" s="128"/>
      <c r="AB70" s="128"/>
      <c r="AC70" s="128"/>
      <c r="AD70" s="128"/>
      <c r="AE70" s="128" t="s">
        <v>281</v>
      </c>
      <c r="AF70" s="128"/>
      <c r="AG70" s="128">
        <v>5</v>
      </c>
      <c r="AH70" s="128"/>
    </row>
  </sheetData>
  <mergeCells count="190">
    <mergeCell ref="AP13:AS13"/>
    <mergeCell ref="B7:W7"/>
    <mergeCell ref="B8:E8"/>
    <mergeCell ref="F8:I8"/>
    <mergeCell ref="J8:T8"/>
    <mergeCell ref="U8:W8"/>
    <mergeCell ref="C9:E9"/>
    <mergeCell ref="F9:I9"/>
    <mergeCell ref="K9:T9"/>
    <mergeCell ref="U9:W10"/>
    <mergeCell ref="C10:E10"/>
    <mergeCell ref="B12:M12"/>
    <mergeCell ref="N12:W12"/>
    <mergeCell ref="C13:D13"/>
    <mergeCell ref="F13:G13"/>
    <mergeCell ref="I13:M13"/>
    <mergeCell ref="F10:I10"/>
    <mergeCell ref="K10:T10"/>
    <mergeCell ref="C11:E11"/>
    <mergeCell ref="F11:I11"/>
    <mergeCell ref="K11:T11"/>
    <mergeCell ref="U11:W11"/>
    <mergeCell ref="B1:W1"/>
    <mergeCell ref="B2:W2"/>
    <mergeCell ref="B5:W5"/>
    <mergeCell ref="C6:D6"/>
    <mergeCell ref="F6:G6"/>
    <mergeCell ref="I6:O6"/>
    <mergeCell ref="P6:S6"/>
    <mergeCell ref="T6:W6"/>
    <mergeCell ref="AA13:AD13"/>
    <mergeCell ref="AF13:AI13"/>
    <mergeCell ref="B14:M14"/>
    <mergeCell ref="N14:O15"/>
    <mergeCell ref="P14:S15"/>
    <mergeCell ref="T14:U14"/>
    <mergeCell ref="V14:W14"/>
    <mergeCell ref="B15:B17"/>
    <mergeCell ref="C15:C17"/>
    <mergeCell ref="D15:D17"/>
    <mergeCell ref="N13:O13"/>
    <mergeCell ref="P13:R13"/>
    <mergeCell ref="T13:W13"/>
    <mergeCell ref="B18:B19"/>
    <mergeCell ref="C18:C19"/>
    <mergeCell ref="E18:F18"/>
    <mergeCell ref="G18:H18"/>
    <mergeCell ref="E19:F19"/>
    <mergeCell ref="G19:H19"/>
    <mergeCell ref="M15:M17"/>
    <mergeCell ref="T15:U15"/>
    <mergeCell ref="N16:N17"/>
    <mergeCell ref="O16:O17"/>
    <mergeCell ref="P16:P17"/>
    <mergeCell ref="Q16:Q17"/>
    <mergeCell ref="R16:R17"/>
    <mergeCell ref="S16:S17"/>
    <mergeCell ref="T16:T17"/>
    <mergeCell ref="U16:U17"/>
    <mergeCell ref="E15:F17"/>
    <mergeCell ref="G15:H17"/>
    <mergeCell ref="I15:I17"/>
    <mergeCell ref="J15:J17"/>
    <mergeCell ref="K15:K17"/>
    <mergeCell ref="L15:L17"/>
    <mergeCell ref="B23:B31"/>
    <mergeCell ref="C23:C31"/>
    <mergeCell ref="D23:D25"/>
    <mergeCell ref="E23:F25"/>
    <mergeCell ref="G23:H25"/>
    <mergeCell ref="I23:I25"/>
    <mergeCell ref="J20:J22"/>
    <mergeCell ref="K20:K22"/>
    <mergeCell ref="L20:L22"/>
    <mergeCell ref="B20:B22"/>
    <mergeCell ref="C20:C22"/>
    <mergeCell ref="D20:D22"/>
    <mergeCell ref="E20:F22"/>
    <mergeCell ref="G20:H22"/>
    <mergeCell ref="I20:I22"/>
    <mergeCell ref="J23:J25"/>
    <mergeCell ref="K23:K25"/>
    <mergeCell ref="L23:L25"/>
    <mergeCell ref="D29:D31"/>
    <mergeCell ref="E29:F31"/>
    <mergeCell ref="G29:H31"/>
    <mergeCell ref="I29:I31"/>
    <mergeCell ref="J29:J31"/>
    <mergeCell ref="K29:K31"/>
    <mergeCell ref="M23:M25"/>
    <mergeCell ref="T23:T25"/>
    <mergeCell ref="U23:U25"/>
    <mergeCell ref="V20:V22"/>
    <mergeCell ref="W20:W22"/>
    <mergeCell ref="N21:O21"/>
    <mergeCell ref="N22:O22"/>
    <mergeCell ref="M20:M22"/>
    <mergeCell ref="T20:T22"/>
    <mergeCell ref="U20:U22"/>
    <mergeCell ref="U26:U28"/>
    <mergeCell ref="V26:V28"/>
    <mergeCell ref="W26:W28"/>
    <mergeCell ref="N27:O27"/>
    <mergeCell ref="N28:O28"/>
    <mergeCell ref="V23:V25"/>
    <mergeCell ref="W23:W25"/>
    <mergeCell ref="N24:O24"/>
    <mergeCell ref="N25:O25"/>
    <mergeCell ref="L26:L28"/>
    <mergeCell ref="M26:M28"/>
    <mergeCell ref="T26:T28"/>
    <mergeCell ref="D26:D28"/>
    <mergeCell ref="E26:F28"/>
    <mergeCell ref="G26:H28"/>
    <mergeCell ref="I26:I28"/>
    <mergeCell ref="J26:J28"/>
    <mergeCell ref="K26:K28"/>
    <mergeCell ref="G32:H34"/>
    <mergeCell ref="I32:I34"/>
    <mergeCell ref="L29:L31"/>
    <mergeCell ref="M29:M31"/>
    <mergeCell ref="T29:T31"/>
    <mergeCell ref="U29:U31"/>
    <mergeCell ref="V29:V31"/>
    <mergeCell ref="W29:W31"/>
    <mergeCell ref="N30:O30"/>
    <mergeCell ref="N31:O31"/>
    <mergeCell ref="L35:L37"/>
    <mergeCell ref="M35:M37"/>
    <mergeCell ref="T35:T37"/>
    <mergeCell ref="U35:U37"/>
    <mergeCell ref="V32:V34"/>
    <mergeCell ref="W32:W34"/>
    <mergeCell ref="N33:O33"/>
    <mergeCell ref="N34:O34"/>
    <mergeCell ref="B35:B37"/>
    <mergeCell ref="C35:C37"/>
    <mergeCell ref="D35:D37"/>
    <mergeCell ref="E35:F37"/>
    <mergeCell ref="G35:H37"/>
    <mergeCell ref="I35:I37"/>
    <mergeCell ref="J32:J34"/>
    <mergeCell ref="K32:K34"/>
    <mergeCell ref="L32:L34"/>
    <mergeCell ref="M32:M34"/>
    <mergeCell ref="T32:T34"/>
    <mergeCell ref="U32:U34"/>
    <mergeCell ref="B32:B34"/>
    <mergeCell ref="C32:C34"/>
    <mergeCell ref="D32:D34"/>
    <mergeCell ref="E32:F34"/>
    <mergeCell ref="B41:B43"/>
    <mergeCell ref="C41:C43"/>
    <mergeCell ref="D41:D43"/>
    <mergeCell ref="E41:F43"/>
    <mergeCell ref="G41:H43"/>
    <mergeCell ref="I41:I43"/>
    <mergeCell ref="J38:J40"/>
    <mergeCell ref="K38:K40"/>
    <mergeCell ref="L38:L40"/>
    <mergeCell ref="B38:B40"/>
    <mergeCell ref="C38:C40"/>
    <mergeCell ref="D38:D40"/>
    <mergeCell ref="E38:F40"/>
    <mergeCell ref="G38:H40"/>
    <mergeCell ref="I38:I40"/>
    <mergeCell ref="V41:V43"/>
    <mergeCell ref="W41:W43"/>
    <mergeCell ref="N42:O42"/>
    <mergeCell ref="N43:O43"/>
    <mergeCell ref="AK13:AN13"/>
    <mergeCell ref="J41:J43"/>
    <mergeCell ref="K41:K43"/>
    <mergeCell ref="L41:L43"/>
    <mergeCell ref="M41:M43"/>
    <mergeCell ref="T41:T43"/>
    <mergeCell ref="U41:U43"/>
    <mergeCell ref="V38:V40"/>
    <mergeCell ref="W38:W40"/>
    <mergeCell ref="N39:O39"/>
    <mergeCell ref="N40:O40"/>
    <mergeCell ref="M38:M40"/>
    <mergeCell ref="T38:T40"/>
    <mergeCell ref="U38:U40"/>
    <mergeCell ref="V35:V37"/>
    <mergeCell ref="W35:W37"/>
    <mergeCell ref="N36:O36"/>
    <mergeCell ref="N37:O37"/>
    <mergeCell ref="J35:J37"/>
    <mergeCell ref="K35:K37"/>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227"/>
  <sheetViews>
    <sheetView topLeftCell="A2" workbookViewId="0">
      <selection activeCell="E18" sqref="E18:F18"/>
    </sheetView>
  </sheetViews>
  <sheetFormatPr baseColWidth="10" defaultRowHeight="15" x14ac:dyDescent="0.25"/>
  <cols>
    <col min="1" max="1" width="3.5703125" style="128" bestFit="1" customWidth="1"/>
    <col min="2" max="2" width="12" style="128" customWidth="1"/>
    <col min="3" max="3" width="18.85546875" style="128" customWidth="1"/>
    <col min="4" max="4" width="19.42578125" style="128" customWidth="1"/>
    <col min="5" max="5" width="8.85546875" style="128" customWidth="1"/>
    <col min="6" max="8" width="11.42578125" style="128"/>
    <col min="9" max="9" width="9" style="128" customWidth="1"/>
    <col min="10" max="10" width="8.28515625" style="128" bestFit="1" customWidth="1"/>
    <col min="11" max="11" width="9.5703125" style="128" bestFit="1" customWidth="1"/>
    <col min="12" max="12" width="10.28515625" style="128" customWidth="1"/>
    <col min="13" max="13" width="9.85546875" style="128" customWidth="1"/>
    <col min="14" max="14" width="6.5703125" style="128" customWidth="1"/>
    <col min="15" max="15" width="6.28515625" style="128" customWidth="1"/>
    <col min="16" max="19" width="8.5703125" style="128" customWidth="1"/>
    <col min="20" max="21" width="7.28515625" style="128" customWidth="1"/>
    <col min="22" max="22" width="7.42578125" style="128" customWidth="1"/>
    <col min="23" max="23" width="8.28515625" style="128" customWidth="1"/>
    <col min="24" max="24" width="1.5703125" style="128" customWidth="1"/>
    <col min="25" max="25" width="6.140625" style="128" hidden="1" customWidth="1"/>
    <col min="26" max="26" width="11.7109375" style="128" hidden="1" customWidth="1"/>
    <col min="27" max="27" width="7.85546875" style="128" hidden="1" customWidth="1"/>
    <col min="28" max="28" width="9.140625" style="128" hidden="1" customWidth="1"/>
    <col min="29" max="29" width="7.140625" style="128" hidden="1" customWidth="1"/>
    <col min="30" max="30" width="7.28515625" style="128" hidden="1" customWidth="1"/>
    <col min="31" max="31" width="10.28515625" style="128" hidden="1" customWidth="1"/>
    <col min="32" max="32" width="10.5703125" style="128" hidden="1" customWidth="1"/>
    <col min="33" max="42" width="8.140625" style="128" hidden="1" customWidth="1"/>
    <col min="43" max="43" width="8.28515625" style="128" hidden="1" customWidth="1"/>
    <col min="44" max="44" width="6" style="128" hidden="1" customWidth="1"/>
    <col min="45" max="45" width="8.140625" style="128" hidden="1" customWidth="1"/>
    <col min="46" max="55" width="11.42578125" style="128" hidden="1" customWidth="1"/>
    <col min="56" max="64" width="9.7109375" style="128" hidden="1" customWidth="1"/>
    <col min="65" max="67" width="11.42578125" style="128" hidden="1" customWidth="1"/>
    <col min="68" max="73" width="11.42578125" style="128" customWidth="1"/>
    <col min="74" max="16384" width="11.42578125" style="128"/>
  </cols>
  <sheetData>
    <row r="1" spans="2:65" hidden="1" x14ac:dyDescent="0.25">
      <c r="B1" s="128">
        <v>1</v>
      </c>
      <c r="C1" s="128">
        <v>2</v>
      </c>
      <c r="D1" s="128">
        <v>3</v>
      </c>
      <c r="E1" s="128">
        <v>4</v>
      </c>
      <c r="F1" s="128">
        <v>5</v>
      </c>
      <c r="G1" s="128">
        <v>6</v>
      </c>
      <c r="H1" s="128">
        <v>7</v>
      </c>
      <c r="I1" s="128">
        <v>8</v>
      </c>
      <c r="J1" s="128">
        <v>9</v>
      </c>
      <c r="K1" s="128">
        <v>10</v>
      </c>
      <c r="N1" s="128">
        <v>11</v>
      </c>
      <c r="P1" s="128">
        <v>12</v>
      </c>
      <c r="Q1" s="128">
        <v>13</v>
      </c>
      <c r="R1" s="128">
        <v>14</v>
      </c>
      <c r="S1" s="128">
        <v>15</v>
      </c>
      <c r="T1" s="128">
        <v>16</v>
      </c>
      <c r="U1" s="128">
        <v>17</v>
      </c>
      <c r="W1" s="128">
        <v>18</v>
      </c>
    </row>
    <row r="2" spans="2:65" ht="21" x14ac:dyDescent="0.35">
      <c r="B2" s="90" t="s">
        <v>117</v>
      </c>
      <c r="C2" s="90"/>
      <c r="D2" s="90"/>
      <c r="E2" s="90"/>
      <c r="F2" s="90"/>
      <c r="G2" s="90"/>
      <c r="H2" s="90"/>
      <c r="I2" s="90"/>
      <c r="J2" s="90"/>
      <c r="K2" s="90"/>
      <c r="L2" s="90"/>
      <c r="M2" s="90"/>
      <c r="N2" s="90"/>
      <c r="O2" s="90"/>
      <c r="P2" s="90"/>
      <c r="Q2" s="90"/>
      <c r="R2" s="90"/>
      <c r="S2" s="90"/>
      <c r="T2" s="90"/>
      <c r="U2" s="90"/>
      <c r="V2" s="90"/>
      <c r="W2" s="90"/>
    </row>
    <row r="3" spans="2:65" ht="21" x14ac:dyDescent="0.35">
      <c r="B3" s="90" t="s">
        <v>125</v>
      </c>
      <c r="C3" s="90"/>
      <c r="D3" s="90"/>
      <c r="E3" s="90"/>
      <c r="F3" s="90"/>
      <c r="G3" s="90"/>
      <c r="H3" s="90"/>
      <c r="I3" s="90"/>
      <c r="J3" s="90"/>
      <c r="K3" s="90"/>
      <c r="L3" s="90"/>
      <c r="M3" s="90"/>
      <c r="N3" s="90"/>
      <c r="O3" s="90"/>
      <c r="P3" s="90"/>
      <c r="Q3" s="90"/>
      <c r="R3" s="90"/>
      <c r="S3" s="90"/>
      <c r="T3" s="90"/>
      <c r="U3" s="90"/>
      <c r="V3" s="90"/>
      <c r="W3" s="90"/>
    </row>
    <row r="5" spans="2:65" ht="19.5" thickBot="1" x14ac:dyDescent="0.35">
      <c r="B5" s="270" t="s">
        <v>126</v>
      </c>
      <c r="C5" s="270"/>
      <c r="D5" s="270"/>
      <c r="E5" s="270"/>
      <c r="F5" s="270"/>
      <c r="G5" s="270"/>
      <c r="H5" s="270"/>
      <c r="I5" s="270"/>
      <c r="J5" s="270"/>
      <c r="K5" s="270"/>
      <c r="L5" s="270"/>
      <c r="M5" s="270"/>
      <c r="N5" s="270"/>
      <c r="O5" s="270"/>
      <c r="P5" s="270"/>
      <c r="Q5" s="270"/>
      <c r="R5" s="270"/>
      <c r="S5" s="270"/>
      <c r="T5" s="270"/>
      <c r="U5" s="270"/>
      <c r="V5" s="270"/>
      <c r="W5" s="270"/>
    </row>
    <row r="6" spans="2:65" ht="42" customHeight="1" thickBot="1" x14ac:dyDescent="0.3">
      <c r="B6" s="129" t="s">
        <v>127</v>
      </c>
      <c r="C6" s="221" t="s">
        <v>128</v>
      </c>
      <c r="D6" s="222"/>
      <c r="E6" s="129" t="s">
        <v>129</v>
      </c>
      <c r="F6" s="221" t="s">
        <v>130</v>
      </c>
      <c r="G6" s="222"/>
      <c r="H6" s="129" t="s">
        <v>131</v>
      </c>
      <c r="I6" s="244" t="s">
        <v>132</v>
      </c>
      <c r="J6" s="245"/>
      <c r="K6" s="245"/>
      <c r="L6" s="245"/>
      <c r="M6" s="245"/>
      <c r="N6" s="245"/>
      <c r="O6" s="246"/>
      <c r="P6" s="254" t="s">
        <v>133</v>
      </c>
      <c r="Q6" s="254"/>
      <c r="R6" s="254"/>
      <c r="S6" s="254"/>
      <c r="T6" s="255" t="s">
        <v>282</v>
      </c>
      <c r="U6" s="256"/>
      <c r="V6" s="256"/>
      <c r="W6" s="257"/>
      <c r="AC6" s="128">
        <f>3.2*AB18</f>
        <v>63.088639999999998</v>
      </c>
    </row>
    <row r="7" spans="2:65" ht="15.75" thickBot="1" x14ac:dyDescent="0.3">
      <c r="B7" s="258" t="s">
        <v>135</v>
      </c>
      <c r="C7" s="258"/>
      <c r="D7" s="258"/>
      <c r="E7" s="258"/>
      <c r="F7" s="258"/>
      <c r="G7" s="258"/>
      <c r="H7" s="258"/>
      <c r="I7" s="258"/>
      <c r="J7" s="258"/>
      <c r="K7" s="258"/>
      <c r="L7" s="258"/>
      <c r="M7" s="258"/>
      <c r="N7" s="258"/>
      <c r="O7" s="258"/>
      <c r="P7" s="258"/>
      <c r="Q7" s="258"/>
      <c r="R7" s="258"/>
      <c r="S7" s="258"/>
      <c r="T7" s="258"/>
      <c r="U7" s="258"/>
      <c r="V7" s="258"/>
      <c r="W7" s="258"/>
      <c r="AC7" s="128">
        <f>1.8*AB19</f>
        <v>35.487360000000002</v>
      </c>
    </row>
    <row r="8" spans="2:65" ht="15.75" thickBot="1" x14ac:dyDescent="0.3">
      <c r="B8" s="259" t="s">
        <v>136</v>
      </c>
      <c r="C8" s="259"/>
      <c r="D8" s="259"/>
      <c r="E8" s="259"/>
      <c r="F8" s="223" t="s">
        <v>137</v>
      </c>
      <c r="G8" s="223"/>
      <c r="H8" s="223"/>
      <c r="I8" s="223"/>
      <c r="J8" s="224" t="s">
        <v>138</v>
      </c>
      <c r="K8" s="260"/>
      <c r="L8" s="260"/>
      <c r="M8" s="260"/>
      <c r="N8" s="260"/>
      <c r="O8" s="260"/>
      <c r="P8" s="260"/>
      <c r="Q8" s="260"/>
      <c r="R8" s="260"/>
      <c r="S8" s="260"/>
      <c r="T8" s="238"/>
      <c r="U8" s="224" t="s">
        <v>139</v>
      </c>
      <c r="V8" s="260"/>
      <c r="W8" s="238"/>
    </row>
    <row r="9" spans="2:65" ht="18" customHeight="1" thickBot="1" x14ac:dyDescent="0.3">
      <c r="B9" s="130" t="s">
        <v>140</v>
      </c>
      <c r="C9" s="196" t="s">
        <v>141</v>
      </c>
      <c r="D9" s="248"/>
      <c r="E9" s="197"/>
      <c r="F9" s="244" t="s">
        <v>142</v>
      </c>
      <c r="G9" s="245"/>
      <c r="H9" s="245"/>
      <c r="I9" s="246"/>
      <c r="J9" s="131" t="s">
        <v>5</v>
      </c>
      <c r="K9" s="244" t="s">
        <v>283</v>
      </c>
      <c r="L9" s="245"/>
      <c r="M9" s="245"/>
      <c r="N9" s="245"/>
      <c r="O9" s="245"/>
      <c r="P9" s="245"/>
      <c r="Q9" s="245"/>
      <c r="R9" s="245"/>
      <c r="S9" s="245"/>
      <c r="T9" s="246"/>
      <c r="U9" s="261" t="s">
        <v>144</v>
      </c>
      <c r="V9" s="262"/>
      <c r="W9" s="263"/>
    </row>
    <row r="10" spans="2:65" ht="25.5" customHeight="1" thickBot="1" x14ac:dyDescent="0.3">
      <c r="B10" s="130" t="s">
        <v>145</v>
      </c>
      <c r="C10" s="221" t="s">
        <v>146</v>
      </c>
      <c r="D10" s="247"/>
      <c r="E10" s="222"/>
      <c r="F10" s="244" t="s">
        <v>147</v>
      </c>
      <c r="G10" s="245"/>
      <c r="H10" s="245"/>
      <c r="I10" s="246"/>
      <c r="J10" s="131" t="s">
        <v>6</v>
      </c>
      <c r="K10" s="221" t="s">
        <v>284</v>
      </c>
      <c r="L10" s="247"/>
      <c r="M10" s="247"/>
      <c r="N10" s="247"/>
      <c r="O10" s="247"/>
      <c r="P10" s="247"/>
      <c r="Q10" s="247"/>
      <c r="R10" s="247"/>
      <c r="S10" s="247"/>
      <c r="T10" s="222"/>
      <c r="U10" s="264"/>
      <c r="V10" s="265"/>
      <c r="W10" s="266"/>
      <c r="AQ10" s="128">
        <f>69-32</f>
        <v>37</v>
      </c>
      <c r="AR10" s="128">
        <f>+AQ10-18</f>
        <v>19</v>
      </c>
    </row>
    <row r="11" spans="2:65" ht="50.25" customHeight="1" thickBot="1" x14ac:dyDescent="0.3">
      <c r="B11" s="131" t="s">
        <v>6</v>
      </c>
      <c r="C11" s="221" t="s">
        <v>149</v>
      </c>
      <c r="D11" s="247"/>
      <c r="E11" s="222"/>
      <c r="F11" s="221" t="s">
        <v>150</v>
      </c>
      <c r="G11" s="247"/>
      <c r="H11" s="247"/>
      <c r="I11" s="222"/>
      <c r="J11" s="131" t="s">
        <v>151</v>
      </c>
      <c r="K11" s="196" t="s">
        <v>285</v>
      </c>
      <c r="L11" s="248"/>
      <c r="M11" s="248"/>
      <c r="N11" s="248"/>
      <c r="O11" s="248"/>
      <c r="P11" s="248"/>
      <c r="Q11" s="248"/>
      <c r="R11" s="248"/>
      <c r="S11" s="248"/>
      <c r="T11" s="197"/>
      <c r="U11" s="249" t="s">
        <v>153</v>
      </c>
      <c r="V11" s="250"/>
      <c r="W11" s="251"/>
      <c r="Z11" s="271" t="s">
        <v>286</v>
      </c>
      <c r="AA11" s="271"/>
      <c r="AB11" s="271"/>
      <c r="AC11" s="271"/>
      <c r="AD11" s="271"/>
      <c r="AF11" s="272">
        <v>2085243</v>
      </c>
      <c r="AG11" s="272" t="s">
        <v>287</v>
      </c>
      <c r="AH11" s="273"/>
      <c r="AI11" s="273"/>
      <c r="AJ11" s="273"/>
      <c r="AK11" s="273"/>
      <c r="AL11" s="273"/>
      <c r="AM11" s="273"/>
      <c r="AN11" s="273"/>
      <c r="AO11" s="273"/>
      <c r="AP11" s="273"/>
      <c r="AQ11" s="273"/>
      <c r="AR11" s="273"/>
      <c r="AS11" s="273"/>
      <c r="BJ11" s="128">
        <f>32+24+1+4</f>
        <v>61</v>
      </c>
      <c r="BM11" s="128">
        <f>32+47</f>
        <v>79</v>
      </c>
    </row>
    <row r="12" spans="2:65" ht="15.75" thickBot="1" x14ac:dyDescent="0.3">
      <c r="B12" s="224" t="s">
        <v>154</v>
      </c>
      <c r="C12" s="260"/>
      <c r="D12" s="260"/>
      <c r="E12" s="260"/>
      <c r="F12" s="260"/>
      <c r="G12" s="260"/>
      <c r="H12" s="260"/>
      <c r="I12" s="260"/>
      <c r="J12" s="260"/>
      <c r="K12" s="260"/>
      <c r="L12" s="260"/>
      <c r="M12" s="238"/>
      <c r="N12" s="224" t="s">
        <v>155</v>
      </c>
      <c r="O12" s="260"/>
      <c r="P12" s="260"/>
      <c r="Q12" s="260"/>
      <c r="R12" s="260"/>
      <c r="S12" s="260"/>
      <c r="T12" s="260"/>
      <c r="U12" s="260"/>
      <c r="V12" s="260"/>
      <c r="W12" s="238"/>
    </row>
    <row r="13" spans="2:65" ht="15.75" thickBot="1" x14ac:dyDescent="0.3">
      <c r="B13" s="132" t="s">
        <v>156</v>
      </c>
      <c r="C13" s="241" t="s">
        <v>157</v>
      </c>
      <c r="D13" s="243"/>
      <c r="E13" s="132" t="s">
        <v>158</v>
      </c>
      <c r="F13" s="241" t="s">
        <v>159</v>
      </c>
      <c r="G13" s="243"/>
      <c r="H13" s="132" t="s">
        <v>160</v>
      </c>
      <c r="I13" s="267" t="s">
        <v>161</v>
      </c>
      <c r="J13" s="268"/>
      <c r="K13" s="268"/>
      <c r="L13" s="268"/>
      <c r="M13" s="269"/>
      <c r="N13" s="239" t="s">
        <v>162</v>
      </c>
      <c r="O13" s="240"/>
      <c r="P13" s="241" t="s">
        <v>163</v>
      </c>
      <c r="Q13" s="242"/>
      <c r="R13" s="243"/>
      <c r="S13" s="132" t="s">
        <v>164</v>
      </c>
      <c r="T13" s="241" t="s">
        <v>165</v>
      </c>
      <c r="U13" s="242"/>
      <c r="V13" s="242"/>
      <c r="W13" s="243"/>
    </row>
    <row r="14" spans="2:65" ht="15.75" thickBot="1" x14ac:dyDescent="0.3">
      <c r="B14" s="227" t="s">
        <v>171</v>
      </c>
      <c r="C14" s="228"/>
      <c r="D14" s="228"/>
      <c r="E14" s="228"/>
      <c r="F14" s="228"/>
      <c r="G14" s="228"/>
      <c r="H14" s="228"/>
      <c r="I14" s="228"/>
      <c r="J14" s="228"/>
      <c r="K14" s="228"/>
      <c r="L14" s="228"/>
      <c r="M14" s="229"/>
      <c r="N14" s="230" t="s">
        <v>172</v>
      </c>
      <c r="O14" s="231"/>
      <c r="P14" s="234" t="s">
        <v>173</v>
      </c>
      <c r="Q14" s="235"/>
      <c r="R14" s="235"/>
      <c r="S14" s="235"/>
      <c r="T14" s="223" t="s">
        <v>174</v>
      </c>
      <c r="U14" s="223"/>
      <c r="V14" s="224" t="s">
        <v>175</v>
      </c>
      <c r="W14" s="238"/>
      <c r="Y14" s="133" t="s">
        <v>176</v>
      </c>
      <c r="Z14" s="133" t="s">
        <v>177</v>
      </c>
      <c r="AA14" s="133"/>
      <c r="AB14" s="133"/>
      <c r="AC14" s="133"/>
      <c r="AD14" s="133"/>
    </row>
    <row r="15" spans="2:65" ht="18.75" customHeight="1" thickBot="1" x14ac:dyDescent="0.3">
      <c r="B15" s="204" t="s">
        <v>3</v>
      </c>
      <c r="C15" s="204" t="s">
        <v>6</v>
      </c>
      <c r="D15" s="204" t="s">
        <v>178</v>
      </c>
      <c r="E15" s="198" t="s">
        <v>179</v>
      </c>
      <c r="F15" s="199"/>
      <c r="G15" s="198" t="s">
        <v>180</v>
      </c>
      <c r="H15" s="199"/>
      <c r="I15" s="204" t="s">
        <v>181</v>
      </c>
      <c r="J15" s="204" t="s">
        <v>182</v>
      </c>
      <c r="K15" s="204" t="s">
        <v>9</v>
      </c>
      <c r="L15" s="204" t="s">
        <v>11</v>
      </c>
      <c r="M15" s="204" t="s">
        <v>183</v>
      </c>
      <c r="N15" s="232"/>
      <c r="O15" s="233"/>
      <c r="P15" s="236"/>
      <c r="Q15" s="237"/>
      <c r="R15" s="237"/>
      <c r="S15" s="237"/>
      <c r="T15" s="274" t="s">
        <v>288</v>
      </c>
      <c r="U15" s="275"/>
      <c r="V15" s="134" t="s">
        <v>35</v>
      </c>
      <c r="W15" s="135" t="s">
        <v>185</v>
      </c>
    </row>
    <row r="16" spans="2:65" ht="18.75" customHeight="1" x14ac:dyDescent="0.25">
      <c r="B16" s="205"/>
      <c r="C16" s="205"/>
      <c r="D16" s="205"/>
      <c r="E16" s="200"/>
      <c r="F16" s="201"/>
      <c r="G16" s="200"/>
      <c r="H16" s="201"/>
      <c r="I16" s="205"/>
      <c r="J16" s="205"/>
      <c r="K16" s="205"/>
      <c r="L16" s="205"/>
      <c r="M16" s="205"/>
      <c r="N16" s="173" t="s">
        <v>186</v>
      </c>
      <c r="O16" s="173" t="s">
        <v>187</v>
      </c>
      <c r="P16" s="173" t="s">
        <v>188</v>
      </c>
      <c r="Q16" s="276" t="s">
        <v>189</v>
      </c>
      <c r="R16" s="277" t="s">
        <v>190</v>
      </c>
      <c r="S16" s="173" t="s">
        <v>191</v>
      </c>
      <c r="T16" s="173" t="s">
        <v>192</v>
      </c>
      <c r="U16" s="225" t="s">
        <v>27</v>
      </c>
      <c r="V16" s="136" t="s">
        <v>36</v>
      </c>
      <c r="W16" s="137" t="s">
        <v>289</v>
      </c>
      <c r="AA16" s="278" t="s">
        <v>290</v>
      </c>
      <c r="AB16" s="279"/>
      <c r="AC16" s="279"/>
      <c r="AD16" s="280"/>
      <c r="AE16" s="278" t="s">
        <v>291</v>
      </c>
      <c r="AF16" s="279"/>
      <c r="AG16" s="279"/>
      <c r="AH16" s="280"/>
      <c r="AI16" s="278" t="s">
        <v>292</v>
      </c>
      <c r="AJ16" s="279"/>
      <c r="AK16" s="279"/>
      <c r="AL16" s="280"/>
      <c r="AM16" s="278" t="s">
        <v>293</v>
      </c>
      <c r="AN16" s="279"/>
      <c r="AO16" s="279"/>
      <c r="AP16" s="280"/>
      <c r="AQ16" s="280"/>
      <c r="AR16" s="280"/>
      <c r="AS16" s="280"/>
      <c r="BD16" s="281" t="s">
        <v>294</v>
      </c>
      <c r="BE16" s="281"/>
      <c r="BF16" s="281"/>
      <c r="BG16" s="281"/>
      <c r="BH16" s="133"/>
    </row>
    <row r="17" spans="1:65" ht="15.75" thickBot="1" x14ac:dyDescent="0.3">
      <c r="B17" s="206"/>
      <c r="C17" s="206"/>
      <c r="D17" s="206"/>
      <c r="E17" s="202"/>
      <c r="F17" s="203"/>
      <c r="G17" s="202"/>
      <c r="H17" s="203"/>
      <c r="I17" s="206"/>
      <c r="J17" s="206"/>
      <c r="K17" s="206"/>
      <c r="L17" s="206"/>
      <c r="M17" s="206"/>
      <c r="N17" s="175"/>
      <c r="O17" s="175"/>
      <c r="P17" s="175"/>
      <c r="Q17" s="282"/>
      <c r="R17" s="283"/>
      <c r="S17" s="175"/>
      <c r="T17" s="175"/>
      <c r="U17" s="226"/>
      <c r="V17" s="138" t="s">
        <v>37</v>
      </c>
      <c r="W17" s="139" t="s">
        <v>295</v>
      </c>
      <c r="AA17" s="278"/>
      <c r="AB17" s="279"/>
      <c r="AC17" s="279"/>
      <c r="AD17" s="280"/>
      <c r="AE17" s="278"/>
      <c r="AF17" s="279"/>
      <c r="AG17" s="279"/>
      <c r="AH17" s="280"/>
      <c r="AI17" s="278"/>
      <c r="AJ17" s="279"/>
      <c r="AK17" s="279"/>
      <c r="AL17" s="280"/>
      <c r="AM17" s="278"/>
      <c r="AN17" s="279"/>
      <c r="AO17" s="279"/>
      <c r="AP17" s="280"/>
      <c r="AQ17" s="280"/>
      <c r="AR17" s="280"/>
      <c r="AS17" s="280"/>
      <c r="AU17" s="128">
        <v>1</v>
      </c>
      <c r="AV17" s="128">
        <v>2</v>
      </c>
      <c r="AW17" s="128">
        <v>3</v>
      </c>
      <c r="AX17" s="128">
        <v>4</v>
      </c>
      <c r="AY17" s="128">
        <v>5</v>
      </c>
      <c r="AZ17" s="128">
        <v>6</v>
      </c>
      <c r="BA17" s="128">
        <v>7</v>
      </c>
      <c r="BB17" s="128">
        <v>8</v>
      </c>
      <c r="BC17" s="128">
        <v>9</v>
      </c>
      <c r="BD17" s="133" t="s">
        <v>296</v>
      </c>
      <c r="BE17" s="133" t="s">
        <v>297</v>
      </c>
      <c r="BF17" s="133" t="s">
        <v>298</v>
      </c>
      <c r="BG17" s="133" t="s">
        <v>299</v>
      </c>
      <c r="BH17" s="133" t="s">
        <v>300</v>
      </c>
      <c r="BJ17" s="133" t="s">
        <v>301</v>
      </c>
      <c r="BK17" s="133" t="s">
        <v>302</v>
      </c>
      <c r="BL17" s="133" t="s">
        <v>303</v>
      </c>
      <c r="BM17" s="133" t="s">
        <v>304</v>
      </c>
    </row>
    <row r="18" spans="1:65" ht="45.75" thickBot="1" x14ac:dyDescent="0.3">
      <c r="B18" s="284" t="s">
        <v>195</v>
      </c>
      <c r="C18" s="189" t="s">
        <v>196</v>
      </c>
      <c r="D18" s="147" t="s">
        <v>197</v>
      </c>
      <c r="E18" s="285" t="s">
        <v>198</v>
      </c>
      <c r="F18" s="285"/>
      <c r="G18" s="286" t="s">
        <v>199</v>
      </c>
      <c r="H18" s="286"/>
      <c r="I18" s="148" t="s">
        <v>200</v>
      </c>
      <c r="J18" s="148" t="s">
        <v>201</v>
      </c>
      <c r="K18" s="148" t="s">
        <v>10</v>
      </c>
      <c r="L18" s="148" t="s">
        <v>12</v>
      </c>
      <c r="M18" s="148" t="s">
        <v>19</v>
      </c>
      <c r="N18" s="131">
        <v>2021</v>
      </c>
      <c r="O18" s="144">
        <v>3.2</v>
      </c>
      <c r="P18" s="144">
        <v>3.2</v>
      </c>
      <c r="Q18" s="287">
        <v>3.2</v>
      </c>
      <c r="R18" s="287">
        <v>3.2</v>
      </c>
      <c r="S18" s="144">
        <v>3.2</v>
      </c>
      <c r="T18" s="288">
        <v>63</v>
      </c>
      <c r="U18" s="289">
        <v>3.2</v>
      </c>
      <c r="V18" s="290" t="s">
        <v>35</v>
      </c>
      <c r="W18" s="145">
        <f>+U18/O18-1</f>
        <v>0</v>
      </c>
      <c r="Y18" s="128">
        <v>2</v>
      </c>
      <c r="Z18" s="128">
        <v>17</v>
      </c>
      <c r="AA18" s="146">
        <v>63</v>
      </c>
      <c r="AB18" s="146">
        <f>1971520/100000</f>
        <v>19.715199999999999</v>
      </c>
      <c r="AC18" s="291">
        <f>+AA18/AB18</f>
        <v>3.1955039766271711</v>
      </c>
      <c r="AD18" s="291"/>
      <c r="AE18" s="292"/>
      <c r="AF18" s="292"/>
      <c r="AG18" s="291"/>
      <c r="AH18" s="291"/>
      <c r="AI18" s="291"/>
      <c r="AJ18" s="146"/>
      <c r="AK18" s="291"/>
      <c r="AL18" s="291"/>
      <c r="AM18" s="291"/>
      <c r="AN18" s="146"/>
      <c r="AO18" s="291"/>
      <c r="AP18" s="291"/>
      <c r="AQ18" s="291"/>
      <c r="AR18" s="291"/>
      <c r="AS18" s="291"/>
      <c r="BJ18" s="146">
        <v>24</v>
      </c>
      <c r="BK18" s="146">
        <v>1</v>
      </c>
      <c r="BL18" s="146">
        <v>4</v>
      </c>
      <c r="BM18" s="146">
        <v>18</v>
      </c>
    </row>
    <row r="19" spans="1:65" ht="75" customHeight="1" thickBot="1" x14ac:dyDescent="0.3">
      <c r="B19" s="293"/>
      <c r="C19" s="191"/>
      <c r="D19" s="147" t="s">
        <v>305</v>
      </c>
      <c r="E19" s="221" t="s">
        <v>306</v>
      </c>
      <c r="F19" s="222"/>
      <c r="G19" s="255" t="s">
        <v>307</v>
      </c>
      <c r="H19" s="257"/>
      <c r="I19" s="148" t="s">
        <v>200</v>
      </c>
      <c r="J19" s="148" t="s">
        <v>205</v>
      </c>
      <c r="K19" s="148" t="s">
        <v>10</v>
      </c>
      <c r="L19" s="148" t="s">
        <v>12</v>
      </c>
      <c r="M19" s="148" t="s">
        <v>19</v>
      </c>
      <c r="N19" s="131">
        <v>2021</v>
      </c>
      <c r="O19" s="144">
        <v>1.8</v>
      </c>
      <c r="P19" s="144">
        <v>1.8</v>
      </c>
      <c r="Q19" s="287">
        <v>1.8</v>
      </c>
      <c r="R19" s="287">
        <v>1.8</v>
      </c>
      <c r="S19" s="144">
        <v>1.8</v>
      </c>
      <c r="T19" s="294">
        <v>32</v>
      </c>
      <c r="U19" s="295">
        <v>1.8</v>
      </c>
      <c r="V19" s="290" t="s">
        <v>35</v>
      </c>
      <c r="W19" s="145">
        <f>+U19/O19-1</f>
        <v>0</v>
      </c>
      <c r="AA19" s="146">
        <v>35</v>
      </c>
      <c r="AB19" s="146">
        <f>1971520/100000</f>
        <v>19.715199999999999</v>
      </c>
      <c r="AC19" s="291">
        <f>+AA19/AB19</f>
        <v>1.775279987015095</v>
      </c>
      <c r="AD19" s="291"/>
      <c r="AE19" s="292"/>
      <c r="AF19" s="292"/>
      <c r="AG19" s="291"/>
      <c r="AH19" s="291"/>
      <c r="AI19" s="146"/>
      <c r="AJ19" s="146"/>
      <c r="AK19" s="291"/>
      <c r="AL19" s="291"/>
      <c r="AM19" s="291"/>
      <c r="AN19" s="146"/>
      <c r="AO19" s="291"/>
      <c r="AP19" s="291"/>
      <c r="AQ19" s="291"/>
      <c r="AR19" s="291"/>
      <c r="AS19" s="291"/>
      <c r="AT19" s="128">
        <f>SUM(AU19:BH19)</f>
        <v>32</v>
      </c>
      <c r="AU19" s="128">
        <v>10</v>
      </c>
      <c r="AV19" s="128">
        <v>1</v>
      </c>
      <c r="AW19" s="128">
        <v>1</v>
      </c>
      <c r="AX19" s="128">
        <v>3</v>
      </c>
      <c r="AY19" s="128">
        <v>2</v>
      </c>
      <c r="AZ19" s="128">
        <v>3</v>
      </c>
      <c r="BA19" s="128">
        <v>1</v>
      </c>
      <c r="BB19" s="128">
        <v>2</v>
      </c>
      <c r="BC19" s="128">
        <v>3</v>
      </c>
      <c r="BD19" s="128">
        <v>2</v>
      </c>
      <c r="BE19" s="128">
        <v>1</v>
      </c>
      <c r="BF19" s="128">
        <v>1</v>
      </c>
      <c r="BG19" s="128">
        <v>1</v>
      </c>
      <c r="BH19" s="128">
        <v>1</v>
      </c>
    </row>
    <row r="20" spans="1:65" ht="30" customHeight="1" thickBot="1" x14ac:dyDescent="0.3">
      <c r="B20" s="284" t="s">
        <v>206</v>
      </c>
      <c r="C20" s="189" t="s">
        <v>308</v>
      </c>
      <c r="D20" s="189" t="s">
        <v>309</v>
      </c>
      <c r="E20" s="192" t="s">
        <v>310</v>
      </c>
      <c r="F20" s="193"/>
      <c r="G20" s="198" t="s">
        <v>311</v>
      </c>
      <c r="H20" s="199"/>
      <c r="I20" s="296" t="s">
        <v>25</v>
      </c>
      <c r="J20" s="296" t="s">
        <v>201</v>
      </c>
      <c r="K20" s="296" t="s">
        <v>10</v>
      </c>
      <c r="L20" s="296" t="s">
        <v>12</v>
      </c>
      <c r="M20" s="296" t="s">
        <v>23</v>
      </c>
      <c r="N20" s="131">
        <v>2022</v>
      </c>
      <c r="O20" s="150">
        <v>0.35</v>
      </c>
      <c r="P20" s="150">
        <v>0.35</v>
      </c>
      <c r="Q20" s="150">
        <v>0.35</v>
      </c>
      <c r="R20" s="150">
        <v>0.35</v>
      </c>
      <c r="S20" s="150">
        <v>0.35</v>
      </c>
      <c r="T20" s="176">
        <f>SUM(P21:S21)</f>
        <v>5509</v>
      </c>
      <c r="U20" s="179">
        <f>+AS20</f>
        <v>0.38187993899902956</v>
      </c>
      <c r="V20" s="297" t="s">
        <v>35</v>
      </c>
      <c r="W20" s="166">
        <f>+U20/O20-1</f>
        <v>9.108553999722746E-2</v>
      </c>
      <c r="AA20" s="146">
        <v>2685</v>
      </c>
      <c r="AB20" s="146">
        <v>7676</v>
      </c>
      <c r="AC20" s="157">
        <f>+AA20/AB20</f>
        <v>0.34979155810317875</v>
      </c>
      <c r="AD20" s="157"/>
      <c r="AE20" s="292">
        <v>2824</v>
      </c>
      <c r="AF20" s="292">
        <v>6750</v>
      </c>
      <c r="AG20" s="157">
        <f>+AE20/AF20</f>
        <v>0.41837037037037039</v>
      </c>
      <c r="AH20" s="157"/>
      <c r="AI20" s="298"/>
      <c r="AJ20" s="298"/>
      <c r="AK20" s="299"/>
      <c r="AL20" s="157"/>
      <c r="AM20" s="146"/>
      <c r="AN20" s="146"/>
      <c r="AO20" s="299"/>
      <c r="AP20" s="157"/>
      <c r="AQ20" s="300">
        <f>+AA20+AE20+AI20+AM20</f>
        <v>5509</v>
      </c>
      <c r="AR20" s="300">
        <f>+AB20+AF20+AJ20+AN20</f>
        <v>14426</v>
      </c>
      <c r="AS20" s="157">
        <f>+AQ20/AR20</f>
        <v>0.38187993899902956</v>
      </c>
    </row>
    <row r="21" spans="1:65" ht="30" customHeight="1" thickBot="1" x14ac:dyDescent="0.3">
      <c r="B21" s="301"/>
      <c r="C21" s="190"/>
      <c r="D21" s="190"/>
      <c r="E21" s="194"/>
      <c r="F21" s="195"/>
      <c r="G21" s="200"/>
      <c r="H21" s="201"/>
      <c r="I21" s="302"/>
      <c r="J21" s="302"/>
      <c r="K21" s="302"/>
      <c r="L21" s="302"/>
      <c r="M21" s="302"/>
      <c r="N21" s="192" t="s">
        <v>211</v>
      </c>
      <c r="O21" s="193"/>
      <c r="P21" s="151">
        <f>+AA20</f>
        <v>2685</v>
      </c>
      <c r="Q21" s="151">
        <f>+AE20</f>
        <v>2824</v>
      </c>
      <c r="R21" s="151"/>
      <c r="S21" s="151"/>
      <c r="T21" s="303"/>
      <c r="U21" s="180"/>
      <c r="V21" s="304"/>
      <c r="W21" s="167"/>
      <c r="AE21" s="292"/>
      <c r="AF21" s="292"/>
      <c r="AG21" s="157"/>
      <c r="AH21" s="157"/>
      <c r="AI21" s="157"/>
      <c r="AJ21" s="157"/>
      <c r="AK21" s="157"/>
      <c r="AL21" s="157"/>
      <c r="AM21" s="157"/>
      <c r="AN21" s="157"/>
      <c r="AO21" s="157"/>
      <c r="AP21" s="157"/>
      <c r="AQ21" s="157"/>
      <c r="AR21" s="157"/>
      <c r="AS21" s="157"/>
    </row>
    <row r="22" spans="1:65" ht="30" customHeight="1" thickBot="1" x14ac:dyDescent="0.3">
      <c r="B22" s="293"/>
      <c r="C22" s="191"/>
      <c r="D22" s="191"/>
      <c r="E22" s="196"/>
      <c r="F22" s="197"/>
      <c r="G22" s="202"/>
      <c r="H22" s="203"/>
      <c r="I22" s="305"/>
      <c r="J22" s="305"/>
      <c r="K22" s="305"/>
      <c r="L22" s="305"/>
      <c r="M22" s="305"/>
      <c r="N22" s="192" t="s">
        <v>212</v>
      </c>
      <c r="O22" s="193"/>
      <c r="P22" s="152">
        <f>+AC20</f>
        <v>0.34979155810317875</v>
      </c>
      <c r="Q22" s="152">
        <f>+AG20</f>
        <v>0.41837037037037039</v>
      </c>
      <c r="R22" s="152"/>
      <c r="S22" s="152"/>
      <c r="T22" s="306"/>
      <c r="U22" s="181"/>
      <c r="V22" s="307"/>
      <c r="W22" s="168"/>
      <c r="AE22" s="292"/>
      <c r="AF22" s="292"/>
      <c r="AG22" s="157"/>
      <c r="AH22" s="157"/>
      <c r="AI22" s="157"/>
      <c r="AJ22" s="157"/>
      <c r="AK22" s="157"/>
      <c r="AL22" s="157"/>
      <c r="AM22" s="157"/>
      <c r="AN22" s="157"/>
      <c r="AO22" s="157"/>
      <c r="AP22" s="157"/>
      <c r="AQ22" s="157"/>
      <c r="AR22" s="157"/>
      <c r="AS22" s="157"/>
    </row>
    <row r="23" spans="1:65" ht="24.95" customHeight="1" thickBot="1" x14ac:dyDescent="0.3">
      <c r="A23" s="308" t="s">
        <v>312</v>
      </c>
      <c r="B23" s="309" t="s">
        <v>313</v>
      </c>
      <c r="C23" s="310" t="s">
        <v>314</v>
      </c>
      <c r="D23" s="310" t="s">
        <v>315</v>
      </c>
      <c r="E23" s="311" t="s">
        <v>316</v>
      </c>
      <c r="F23" s="312"/>
      <c r="G23" s="313" t="s">
        <v>317</v>
      </c>
      <c r="H23" s="314"/>
      <c r="I23" s="315" t="s">
        <v>25</v>
      </c>
      <c r="J23" s="315" t="s">
        <v>8</v>
      </c>
      <c r="K23" s="315" t="s">
        <v>10</v>
      </c>
      <c r="L23" s="315" t="s">
        <v>12</v>
      </c>
      <c r="M23" s="315" t="s">
        <v>23</v>
      </c>
      <c r="N23" s="316">
        <v>2022</v>
      </c>
      <c r="O23" s="317">
        <v>0.7</v>
      </c>
      <c r="P23" s="318">
        <v>0.7</v>
      </c>
      <c r="Q23" s="319">
        <v>0.7</v>
      </c>
      <c r="R23" s="318">
        <v>0.7</v>
      </c>
      <c r="S23" s="318">
        <v>0.7</v>
      </c>
      <c r="T23" s="320">
        <f>SUM(P24:S24)</f>
        <v>829</v>
      </c>
      <c r="U23" s="321">
        <f>+AS23</f>
        <v>0.61180811808118085</v>
      </c>
      <c r="V23" s="322" t="s">
        <v>36</v>
      </c>
      <c r="W23" s="323">
        <f>+U23/O23-1</f>
        <v>-0.12598840274117018</v>
      </c>
      <c r="AA23" s="146">
        <v>408</v>
      </c>
      <c r="AB23" s="146">
        <v>715</v>
      </c>
      <c r="AC23" s="157">
        <f>+AA23/AB23</f>
        <v>0.57062937062937058</v>
      </c>
      <c r="AD23" s="157"/>
      <c r="AE23" s="324">
        <v>421</v>
      </c>
      <c r="AF23" s="324">
        <v>640</v>
      </c>
      <c r="AG23" s="325">
        <f>+AE23/AF23</f>
        <v>0.65781250000000002</v>
      </c>
      <c r="AH23" s="157"/>
      <c r="AI23" s="326"/>
      <c r="AJ23" s="326"/>
      <c r="AK23" s="299"/>
      <c r="AL23" s="157"/>
      <c r="AM23" s="327"/>
      <c r="AN23" s="327"/>
      <c r="AO23" s="328"/>
      <c r="AP23" s="157"/>
      <c r="AQ23" s="146">
        <f>+AA23+AE23+AI23+AM23</f>
        <v>829</v>
      </c>
      <c r="AR23" s="146">
        <f>+AB23+AF23+AJ23+AN23</f>
        <v>1355</v>
      </c>
      <c r="AS23" s="157">
        <f>+AQ23/AR23</f>
        <v>0.61180811808118085</v>
      </c>
      <c r="AU23" s="15">
        <f>77.4/71-1</f>
        <v>9.0140845070422637E-2</v>
      </c>
    </row>
    <row r="24" spans="1:65" ht="24.95" customHeight="1" thickBot="1" x14ac:dyDescent="0.3">
      <c r="A24" s="308"/>
      <c r="B24" s="329"/>
      <c r="C24" s="330"/>
      <c r="D24" s="330"/>
      <c r="E24" s="331"/>
      <c r="F24" s="332"/>
      <c r="G24" s="333"/>
      <c r="H24" s="334"/>
      <c r="I24" s="335"/>
      <c r="J24" s="335"/>
      <c r="K24" s="335"/>
      <c r="L24" s="335"/>
      <c r="M24" s="335"/>
      <c r="N24" s="311" t="s">
        <v>211</v>
      </c>
      <c r="O24" s="312"/>
      <c r="P24" s="336">
        <f>+AA23</f>
        <v>408</v>
      </c>
      <c r="Q24" s="336">
        <f>+AE23</f>
        <v>421</v>
      </c>
      <c r="R24" s="336"/>
      <c r="S24" s="336"/>
      <c r="T24" s="337"/>
      <c r="U24" s="338"/>
      <c r="V24" s="339"/>
      <c r="W24" s="340"/>
      <c r="AA24" s="146"/>
      <c r="AB24" s="146"/>
      <c r="AC24" s="157"/>
      <c r="AD24" s="157"/>
      <c r="AE24" s="324"/>
      <c r="AF24" s="324"/>
      <c r="AG24" s="325"/>
      <c r="AH24" s="157"/>
      <c r="AL24" s="157"/>
      <c r="AO24" s="157"/>
      <c r="AP24" s="157"/>
      <c r="AQ24" s="157"/>
      <c r="AR24" s="157"/>
      <c r="AS24" s="157"/>
      <c r="AU24" s="15"/>
    </row>
    <row r="25" spans="1:65" ht="24.95" customHeight="1" thickBot="1" x14ac:dyDescent="0.3">
      <c r="A25" s="308"/>
      <c r="B25" s="329"/>
      <c r="C25" s="330"/>
      <c r="D25" s="341"/>
      <c r="E25" s="342"/>
      <c r="F25" s="343"/>
      <c r="G25" s="344"/>
      <c r="H25" s="345"/>
      <c r="I25" s="346"/>
      <c r="J25" s="346"/>
      <c r="K25" s="346"/>
      <c r="L25" s="346"/>
      <c r="M25" s="346"/>
      <c r="N25" s="311" t="s">
        <v>212</v>
      </c>
      <c r="O25" s="312"/>
      <c r="P25" s="347">
        <f>+AC23</f>
        <v>0.57062937062937058</v>
      </c>
      <c r="Q25" s="347">
        <f>+AG23</f>
        <v>0.65781250000000002</v>
      </c>
      <c r="R25" s="318"/>
      <c r="S25" s="318"/>
      <c r="T25" s="348"/>
      <c r="U25" s="349"/>
      <c r="V25" s="350"/>
      <c r="W25" s="351"/>
      <c r="AA25" s="146"/>
      <c r="AB25" s="146"/>
      <c r="AC25" s="157"/>
      <c r="AD25" s="157"/>
      <c r="AE25" s="324"/>
      <c r="AF25" s="324"/>
      <c r="AG25" s="325"/>
      <c r="AH25" s="157"/>
      <c r="AL25" s="157"/>
      <c r="AO25" s="157"/>
      <c r="AP25" s="157"/>
      <c r="AQ25" s="157"/>
      <c r="AR25" s="157"/>
      <c r="AS25" s="157"/>
      <c r="AU25" s="15"/>
    </row>
    <row r="26" spans="1:65" ht="24.95" customHeight="1" thickBot="1" x14ac:dyDescent="0.3">
      <c r="A26" s="308"/>
      <c r="B26" s="329"/>
      <c r="C26" s="330"/>
      <c r="D26" s="310" t="s">
        <v>318</v>
      </c>
      <c r="E26" s="311" t="s">
        <v>319</v>
      </c>
      <c r="F26" s="312"/>
      <c r="G26" s="313" t="s">
        <v>320</v>
      </c>
      <c r="H26" s="314"/>
      <c r="I26" s="315" t="s">
        <v>25</v>
      </c>
      <c r="J26" s="315" t="s">
        <v>8</v>
      </c>
      <c r="K26" s="315" t="s">
        <v>10</v>
      </c>
      <c r="L26" s="315" t="s">
        <v>12</v>
      </c>
      <c r="M26" s="315" t="s">
        <v>19</v>
      </c>
      <c r="N26" s="352">
        <v>2022</v>
      </c>
      <c r="O26" s="353">
        <v>0.3</v>
      </c>
      <c r="P26" s="353">
        <v>0.3</v>
      </c>
      <c r="Q26" s="353">
        <v>0.3</v>
      </c>
      <c r="R26" s="353">
        <v>0.3</v>
      </c>
      <c r="S26" s="353">
        <v>0.3</v>
      </c>
      <c r="T26" s="320">
        <f>SUM(P27:S27)</f>
        <v>829</v>
      </c>
      <c r="U26" s="321">
        <f>+AS26</f>
        <v>-8.3977900552486218E-2</v>
      </c>
      <c r="V26" s="354" t="s">
        <v>37</v>
      </c>
      <c r="W26" s="323">
        <f>+U26/O26-1</f>
        <v>-1.2799263351749541</v>
      </c>
      <c r="AA26" s="146">
        <v>408</v>
      </c>
      <c r="AB26" s="146">
        <v>367</v>
      </c>
      <c r="AC26" s="157">
        <f>((AA26/AB26)-1)</f>
        <v>0.11171662125340598</v>
      </c>
      <c r="AD26" s="157"/>
      <c r="AE26" s="324">
        <v>421</v>
      </c>
      <c r="AF26" s="355">
        <v>538</v>
      </c>
      <c r="AG26" s="157">
        <f>((AE26/AF26)-1)</f>
        <v>-0.21747211895910779</v>
      </c>
      <c r="AH26" s="157"/>
      <c r="AI26" s="356"/>
      <c r="AJ26" s="356"/>
      <c r="AK26" s="299"/>
      <c r="AL26" s="157"/>
      <c r="AM26" s="324"/>
      <c r="AN26" s="357"/>
      <c r="AO26" s="328"/>
      <c r="AP26" s="157"/>
      <c r="AQ26" s="146">
        <f>+AA26+AE26+AI26+AM26</f>
        <v>829</v>
      </c>
      <c r="AR26" s="146">
        <f>+AB26+AF26+AJ26+AN26</f>
        <v>905</v>
      </c>
      <c r="AS26" s="157">
        <f>+AQ26/AR26-1</f>
        <v>-8.3977900552486218E-2</v>
      </c>
    </row>
    <row r="27" spans="1:65" ht="24.95" customHeight="1" thickBot="1" x14ac:dyDescent="0.3">
      <c r="A27" s="308"/>
      <c r="B27" s="329"/>
      <c r="C27" s="330"/>
      <c r="D27" s="330"/>
      <c r="E27" s="331"/>
      <c r="F27" s="332"/>
      <c r="G27" s="333"/>
      <c r="H27" s="334"/>
      <c r="I27" s="335"/>
      <c r="J27" s="335"/>
      <c r="K27" s="335"/>
      <c r="L27" s="335"/>
      <c r="M27" s="335"/>
      <c r="N27" s="311" t="s">
        <v>211</v>
      </c>
      <c r="O27" s="312"/>
      <c r="P27" s="336">
        <f>+AA26</f>
        <v>408</v>
      </c>
      <c r="Q27" s="336">
        <f>+AE26</f>
        <v>421</v>
      </c>
      <c r="R27" s="336"/>
      <c r="S27" s="336"/>
      <c r="T27" s="337"/>
      <c r="U27" s="338"/>
      <c r="V27" s="358"/>
      <c r="W27" s="340"/>
      <c r="AA27" s="146"/>
      <c r="AB27" s="146"/>
      <c r="AC27" s="157"/>
      <c r="AD27" s="157"/>
      <c r="AE27" s="324"/>
      <c r="AF27" s="355"/>
      <c r="AG27" s="325"/>
      <c r="AH27" s="157"/>
      <c r="AL27" s="157"/>
      <c r="AO27" s="157"/>
      <c r="AP27" s="157"/>
      <c r="AQ27" s="157"/>
      <c r="AR27" s="157"/>
      <c r="AS27" s="157"/>
    </row>
    <row r="28" spans="1:65" ht="24.95" customHeight="1" thickBot="1" x14ac:dyDescent="0.3">
      <c r="A28" s="308"/>
      <c r="B28" s="329"/>
      <c r="C28" s="330"/>
      <c r="D28" s="341"/>
      <c r="E28" s="342"/>
      <c r="F28" s="343"/>
      <c r="G28" s="344"/>
      <c r="H28" s="345"/>
      <c r="I28" s="346"/>
      <c r="J28" s="346"/>
      <c r="K28" s="346"/>
      <c r="L28" s="346"/>
      <c r="M28" s="346"/>
      <c r="N28" s="311" t="s">
        <v>212</v>
      </c>
      <c r="O28" s="312"/>
      <c r="P28" s="359">
        <f>+AC26</f>
        <v>0.11171662125340598</v>
      </c>
      <c r="Q28" s="359">
        <f>+AG26</f>
        <v>-0.21747211895910779</v>
      </c>
      <c r="R28" s="318"/>
      <c r="S28" s="318"/>
      <c r="T28" s="348"/>
      <c r="U28" s="349"/>
      <c r="V28" s="360"/>
      <c r="W28" s="351"/>
      <c r="AA28" s="146"/>
      <c r="AB28" s="146"/>
      <c r="AC28" s="157"/>
      <c r="AD28" s="157"/>
      <c r="AE28" s="324"/>
      <c r="AF28" s="355"/>
      <c r="AG28" s="325"/>
      <c r="AH28" s="157"/>
      <c r="AL28" s="157"/>
      <c r="AO28" s="157"/>
      <c r="AP28" s="157"/>
      <c r="AQ28" s="157"/>
      <c r="AR28" s="157"/>
      <c r="AS28" s="157"/>
    </row>
    <row r="29" spans="1:65" ht="24.95" customHeight="1" thickBot="1" x14ac:dyDescent="0.3">
      <c r="A29" s="308"/>
      <c r="B29" s="329"/>
      <c r="C29" s="330"/>
      <c r="D29" s="310" t="s">
        <v>321</v>
      </c>
      <c r="E29" s="311" t="s">
        <v>322</v>
      </c>
      <c r="F29" s="312"/>
      <c r="G29" s="313" t="s">
        <v>323</v>
      </c>
      <c r="H29" s="314"/>
      <c r="I29" s="315" t="s">
        <v>25</v>
      </c>
      <c r="J29" s="315" t="s">
        <v>8</v>
      </c>
      <c r="K29" s="315" t="s">
        <v>10</v>
      </c>
      <c r="L29" s="315" t="s">
        <v>12</v>
      </c>
      <c r="M29" s="315" t="s">
        <v>23</v>
      </c>
      <c r="N29" s="352">
        <v>2022</v>
      </c>
      <c r="O29" s="353">
        <v>0.65</v>
      </c>
      <c r="P29" s="353">
        <v>0.65</v>
      </c>
      <c r="Q29" s="353">
        <v>0.65</v>
      </c>
      <c r="R29" s="353">
        <v>0.65</v>
      </c>
      <c r="S29" s="353">
        <v>0.65</v>
      </c>
      <c r="T29" s="320">
        <f>SUM(P30:S30)</f>
        <v>267</v>
      </c>
      <c r="U29" s="321">
        <f>+AS29</f>
        <v>0.72162162162162158</v>
      </c>
      <c r="V29" s="361" t="s">
        <v>35</v>
      </c>
      <c r="W29" s="323">
        <f>+U29/O29-1</f>
        <v>0.11018711018711014</v>
      </c>
      <c r="AA29" s="146">
        <v>119</v>
      </c>
      <c r="AB29" s="146">
        <v>189</v>
      </c>
      <c r="AC29" s="362">
        <f>+AA29/AB29</f>
        <v>0.62962962962962965</v>
      </c>
      <c r="AD29" s="362"/>
      <c r="AE29" s="324">
        <v>148</v>
      </c>
      <c r="AF29" s="324">
        <v>181</v>
      </c>
      <c r="AG29" s="362">
        <f>+AE29/AF29</f>
        <v>0.81767955801104975</v>
      </c>
      <c r="AH29" s="157"/>
      <c r="AI29" s="356"/>
      <c r="AJ29" s="356"/>
      <c r="AK29" s="299"/>
      <c r="AL29" s="157"/>
      <c r="AM29" s="324"/>
      <c r="AN29" s="327"/>
      <c r="AO29" s="363"/>
      <c r="AP29" s="157"/>
      <c r="AQ29" s="146">
        <f>+AA29+AE29+AI29+AM29</f>
        <v>267</v>
      </c>
      <c r="AR29" s="146">
        <f>+AB29+AF29+AJ29+AN29</f>
        <v>370</v>
      </c>
      <c r="AS29" s="157">
        <f>+AQ29/AR29</f>
        <v>0.72162162162162158</v>
      </c>
    </row>
    <row r="30" spans="1:65" ht="24.95" customHeight="1" thickBot="1" x14ac:dyDescent="0.3">
      <c r="A30" s="308"/>
      <c r="B30" s="329"/>
      <c r="C30" s="330"/>
      <c r="D30" s="330"/>
      <c r="E30" s="331"/>
      <c r="F30" s="332"/>
      <c r="G30" s="333"/>
      <c r="H30" s="334"/>
      <c r="I30" s="335"/>
      <c r="J30" s="335"/>
      <c r="K30" s="335"/>
      <c r="L30" s="335"/>
      <c r="M30" s="335"/>
      <c r="N30" s="311" t="s">
        <v>211</v>
      </c>
      <c r="O30" s="312"/>
      <c r="P30" s="336">
        <f>+AA29</f>
        <v>119</v>
      </c>
      <c r="Q30" s="336">
        <f>+AE29</f>
        <v>148</v>
      </c>
      <c r="R30" s="336"/>
      <c r="S30" s="336"/>
      <c r="T30" s="337"/>
      <c r="U30" s="338"/>
      <c r="V30" s="364"/>
      <c r="W30" s="340"/>
      <c r="AA30" s="146"/>
      <c r="AB30" s="146"/>
      <c r="AC30" s="362"/>
      <c r="AD30" s="362"/>
      <c r="AE30" s="324"/>
      <c r="AF30" s="324"/>
      <c r="AG30" s="365"/>
      <c r="AH30" s="157"/>
      <c r="AK30" s="366"/>
      <c r="AL30" s="157"/>
      <c r="AO30" s="157"/>
      <c r="AP30" s="157"/>
      <c r="AQ30" s="157"/>
      <c r="AR30" s="157"/>
      <c r="AS30" s="157"/>
    </row>
    <row r="31" spans="1:65" ht="24.95" customHeight="1" thickBot="1" x14ac:dyDescent="0.3">
      <c r="A31" s="308"/>
      <c r="B31" s="367"/>
      <c r="C31" s="341"/>
      <c r="D31" s="341"/>
      <c r="E31" s="342"/>
      <c r="F31" s="343"/>
      <c r="G31" s="344"/>
      <c r="H31" s="345"/>
      <c r="I31" s="346"/>
      <c r="J31" s="346"/>
      <c r="K31" s="346"/>
      <c r="L31" s="346"/>
      <c r="M31" s="346"/>
      <c r="N31" s="311" t="s">
        <v>212</v>
      </c>
      <c r="O31" s="312"/>
      <c r="P31" s="359">
        <f>+AC29</f>
        <v>0.62962962962962965</v>
      </c>
      <c r="Q31" s="359">
        <f>+AG29</f>
        <v>0.81767955801104975</v>
      </c>
      <c r="R31" s="318"/>
      <c r="S31" s="318"/>
      <c r="T31" s="348"/>
      <c r="U31" s="349"/>
      <c r="V31" s="368"/>
      <c r="W31" s="351"/>
      <c r="AA31" s="146"/>
      <c r="AB31" s="146"/>
      <c r="AC31" s="362"/>
      <c r="AD31" s="362"/>
      <c r="AE31" s="324"/>
      <c r="AF31" s="324"/>
      <c r="AG31" s="365"/>
      <c r="AH31" s="157"/>
      <c r="AK31" s="366"/>
      <c r="AL31" s="157"/>
      <c r="AO31" s="157"/>
      <c r="AP31" s="157"/>
      <c r="AQ31" s="157"/>
      <c r="AR31" s="157"/>
      <c r="AS31" s="157"/>
    </row>
    <row r="32" spans="1:65" ht="24.95" customHeight="1" thickBot="1" x14ac:dyDescent="0.3">
      <c r="A32" s="308"/>
      <c r="B32" s="369" t="s">
        <v>229</v>
      </c>
      <c r="C32" s="310" t="s">
        <v>324</v>
      </c>
      <c r="D32" s="310" t="s">
        <v>325</v>
      </c>
      <c r="E32" s="311" t="s">
        <v>326</v>
      </c>
      <c r="F32" s="312"/>
      <c r="G32" s="313" t="s">
        <v>327</v>
      </c>
      <c r="H32" s="314"/>
      <c r="I32" s="315" t="s">
        <v>25</v>
      </c>
      <c r="J32" s="315" t="s">
        <v>8</v>
      </c>
      <c r="K32" s="315" t="s">
        <v>10</v>
      </c>
      <c r="L32" s="315" t="s">
        <v>12</v>
      </c>
      <c r="M32" s="315" t="s">
        <v>23</v>
      </c>
      <c r="N32" s="352">
        <v>2022</v>
      </c>
      <c r="O32" s="353">
        <v>0.25</v>
      </c>
      <c r="P32" s="353">
        <v>0.25</v>
      </c>
      <c r="Q32" s="353">
        <v>0.25</v>
      </c>
      <c r="R32" s="353">
        <v>0.25</v>
      </c>
      <c r="S32" s="353">
        <v>0.25</v>
      </c>
      <c r="T32" s="320">
        <f>SUM(P33:S33)</f>
        <v>361</v>
      </c>
      <c r="U32" s="321">
        <f>+AS32</f>
        <v>0.26642066420664207</v>
      </c>
      <c r="V32" s="361" t="s">
        <v>35</v>
      </c>
      <c r="W32" s="323">
        <f>+U32/O32-1</f>
        <v>6.5682656826568264E-2</v>
      </c>
      <c r="AA32" s="146">
        <v>167</v>
      </c>
      <c r="AB32" s="146">
        <v>715</v>
      </c>
      <c r="AC32" s="362">
        <f>+AA32/AB32</f>
        <v>0.23356643356643356</v>
      </c>
      <c r="AD32" s="362"/>
      <c r="AE32" s="324">
        <v>194</v>
      </c>
      <c r="AF32" s="324">
        <v>640</v>
      </c>
      <c r="AG32" s="362">
        <f>+AE32/AF32</f>
        <v>0.30312499999999998</v>
      </c>
      <c r="AH32" s="157"/>
      <c r="AI32" s="326"/>
      <c r="AJ32" s="356"/>
      <c r="AK32" s="299"/>
      <c r="AL32" s="157"/>
      <c r="AM32" s="327"/>
      <c r="AN32" s="324"/>
      <c r="AO32" s="370"/>
      <c r="AP32" s="157"/>
      <c r="AQ32" s="146">
        <f>+AA32+AE32+AI32+AM32</f>
        <v>361</v>
      </c>
      <c r="AR32" s="146">
        <f>+AB32+AF32+AJ32+AN32</f>
        <v>1355</v>
      </c>
      <c r="AS32" s="157">
        <f>+AQ32/AR32</f>
        <v>0.26642066420664207</v>
      </c>
    </row>
    <row r="33" spans="1:45" ht="24.95" customHeight="1" thickBot="1" x14ac:dyDescent="0.3">
      <c r="A33" s="308"/>
      <c r="B33" s="371"/>
      <c r="C33" s="330"/>
      <c r="D33" s="330"/>
      <c r="E33" s="331"/>
      <c r="F33" s="332"/>
      <c r="G33" s="333"/>
      <c r="H33" s="334"/>
      <c r="I33" s="335"/>
      <c r="J33" s="335"/>
      <c r="K33" s="335"/>
      <c r="L33" s="335"/>
      <c r="M33" s="335"/>
      <c r="N33" s="311" t="s">
        <v>211</v>
      </c>
      <c r="O33" s="312"/>
      <c r="P33" s="336">
        <f>+AA32</f>
        <v>167</v>
      </c>
      <c r="Q33" s="336">
        <f>+AE32</f>
        <v>194</v>
      </c>
      <c r="R33" s="336"/>
      <c r="S33" s="336"/>
      <c r="T33" s="337"/>
      <c r="U33" s="338"/>
      <c r="V33" s="364"/>
      <c r="W33" s="340"/>
      <c r="AA33" s="146"/>
      <c r="AB33" s="146"/>
      <c r="AC33" s="362"/>
      <c r="AD33" s="362"/>
      <c r="AE33" s="324"/>
      <c r="AF33" s="324"/>
      <c r="AG33" s="362"/>
      <c r="AH33" s="157"/>
      <c r="AK33" s="366"/>
      <c r="AL33" s="157"/>
      <c r="AP33" s="157"/>
      <c r="AQ33" s="157"/>
      <c r="AR33" s="157"/>
      <c r="AS33" s="157"/>
    </row>
    <row r="34" spans="1:45" ht="24.95" customHeight="1" thickBot="1" x14ac:dyDescent="0.3">
      <c r="A34" s="308"/>
      <c r="B34" s="372"/>
      <c r="C34" s="341"/>
      <c r="D34" s="341"/>
      <c r="E34" s="342"/>
      <c r="F34" s="343"/>
      <c r="G34" s="344"/>
      <c r="H34" s="345"/>
      <c r="I34" s="346"/>
      <c r="J34" s="346"/>
      <c r="K34" s="346"/>
      <c r="L34" s="346"/>
      <c r="M34" s="346"/>
      <c r="N34" s="311" t="s">
        <v>212</v>
      </c>
      <c r="O34" s="312"/>
      <c r="P34" s="359">
        <f>+AC32</f>
        <v>0.23356643356643356</v>
      </c>
      <c r="Q34" s="359">
        <f>+AG32</f>
        <v>0.30312499999999998</v>
      </c>
      <c r="R34" s="318"/>
      <c r="S34" s="318"/>
      <c r="T34" s="348"/>
      <c r="U34" s="349"/>
      <c r="V34" s="368"/>
      <c r="W34" s="351"/>
      <c r="AA34" s="146"/>
      <c r="AB34" s="146"/>
      <c r="AC34" s="362"/>
      <c r="AD34" s="362"/>
      <c r="AE34" s="324"/>
      <c r="AF34" s="324"/>
      <c r="AG34" s="362"/>
      <c r="AH34" s="157"/>
      <c r="AK34" s="366"/>
      <c r="AL34" s="157"/>
      <c r="AP34" s="157"/>
      <c r="AQ34" s="157"/>
      <c r="AR34" s="157"/>
      <c r="AS34" s="157"/>
    </row>
    <row r="35" spans="1:45" ht="24.95" customHeight="1" thickBot="1" x14ac:dyDescent="0.3">
      <c r="A35" s="308"/>
      <c r="B35" s="369" t="s">
        <v>235</v>
      </c>
      <c r="C35" s="310" t="s">
        <v>328</v>
      </c>
      <c r="D35" s="310" t="s">
        <v>329</v>
      </c>
      <c r="E35" s="311" t="s">
        <v>330</v>
      </c>
      <c r="F35" s="312"/>
      <c r="G35" s="313" t="s">
        <v>331</v>
      </c>
      <c r="H35" s="314"/>
      <c r="I35" s="315" t="s">
        <v>25</v>
      </c>
      <c r="J35" s="315" t="s">
        <v>8</v>
      </c>
      <c r="K35" s="315" t="s">
        <v>10</v>
      </c>
      <c r="L35" s="315" t="s">
        <v>12</v>
      </c>
      <c r="M35" s="315" t="s">
        <v>23</v>
      </c>
      <c r="N35" s="352">
        <v>2022</v>
      </c>
      <c r="O35" s="353">
        <v>8.5</v>
      </c>
      <c r="P35" s="353">
        <v>8.5</v>
      </c>
      <c r="Q35" s="353">
        <v>8.5</v>
      </c>
      <c r="R35" s="353">
        <v>8.5</v>
      </c>
      <c r="S35" s="353">
        <v>8.5</v>
      </c>
      <c r="T35" s="320">
        <f>SUM(P36:S36)</f>
        <v>11880</v>
      </c>
      <c r="U35" s="373">
        <f>+AS35</f>
        <v>8.767527675276753</v>
      </c>
      <c r="V35" s="361" t="s">
        <v>35</v>
      </c>
      <c r="W35" s="323">
        <f>+U35/O35-1</f>
        <v>3.1473844150206265E-2</v>
      </c>
      <c r="AA35" s="146">
        <v>6328</v>
      </c>
      <c r="AB35" s="146">
        <v>715</v>
      </c>
      <c r="AC35" s="362">
        <f t="shared" ref="AC35:AC59" si="0">+AA35/AB35</f>
        <v>8.850349650349651</v>
      </c>
      <c r="AD35" s="362"/>
      <c r="AE35" s="324">
        <v>5552</v>
      </c>
      <c r="AF35" s="324">
        <v>640</v>
      </c>
      <c r="AG35" s="362">
        <f t="shared" ref="AG35:AG41" si="1">+AE35/AF35</f>
        <v>8.6750000000000007</v>
      </c>
      <c r="AH35" s="157"/>
      <c r="AI35" s="326"/>
      <c r="AJ35" s="356"/>
      <c r="AK35" s="299"/>
      <c r="AL35" s="157"/>
      <c r="AM35" s="374"/>
      <c r="AN35" s="324"/>
      <c r="AO35" s="370"/>
      <c r="AP35" s="157"/>
      <c r="AQ35" s="146">
        <f>+AA35+AE35+AI35+AM35</f>
        <v>11880</v>
      </c>
      <c r="AR35" s="146">
        <f>+AB35+AF35+AJ35+AN35</f>
        <v>1355</v>
      </c>
      <c r="AS35" s="375">
        <f>+AQ35/AR35</f>
        <v>8.767527675276753</v>
      </c>
    </row>
    <row r="36" spans="1:45" ht="24.95" customHeight="1" thickBot="1" x14ac:dyDescent="0.3">
      <c r="A36" s="308"/>
      <c r="B36" s="371"/>
      <c r="C36" s="330"/>
      <c r="D36" s="330"/>
      <c r="E36" s="331"/>
      <c r="F36" s="332"/>
      <c r="G36" s="333"/>
      <c r="H36" s="334"/>
      <c r="I36" s="335"/>
      <c r="J36" s="335"/>
      <c r="K36" s="335"/>
      <c r="L36" s="335"/>
      <c r="M36" s="335"/>
      <c r="N36" s="311" t="s">
        <v>211</v>
      </c>
      <c r="O36" s="312"/>
      <c r="P36" s="336">
        <f>+AA35</f>
        <v>6328</v>
      </c>
      <c r="Q36" s="336">
        <f>+AE35</f>
        <v>5552</v>
      </c>
      <c r="R36" s="336"/>
      <c r="S36" s="336"/>
      <c r="T36" s="337"/>
      <c r="U36" s="376"/>
      <c r="V36" s="364"/>
      <c r="W36" s="340"/>
      <c r="AA36" s="146"/>
      <c r="AB36" s="146"/>
      <c r="AC36" s="362"/>
      <c r="AD36" s="362"/>
      <c r="AE36" s="324"/>
      <c r="AF36" s="324"/>
      <c r="AG36" s="362"/>
      <c r="AH36" s="157"/>
      <c r="AK36" s="366"/>
      <c r="AL36" s="157"/>
      <c r="AP36" s="157"/>
      <c r="AQ36" s="157"/>
      <c r="AR36" s="157"/>
      <c r="AS36" s="157"/>
    </row>
    <row r="37" spans="1:45" ht="24.95" customHeight="1" thickBot="1" x14ac:dyDescent="0.3">
      <c r="A37" s="308"/>
      <c r="B37" s="372"/>
      <c r="C37" s="341"/>
      <c r="D37" s="341"/>
      <c r="E37" s="342"/>
      <c r="F37" s="343"/>
      <c r="G37" s="344"/>
      <c r="H37" s="345"/>
      <c r="I37" s="346"/>
      <c r="J37" s="346"/>
      <c r="K37" s="346"/>
      <c r="L37" s="346"/>
      <c r="M37" s="346"/>
      <c r="N37" s="311" t="s">
        <v>212</v>
      </c>
      <c r="O37" s="312"/>
      <c r="P37" s="318">
        <f>+AC35</f>
        <v>8.850349650349651</v>
      </c>
      <c r="Q37" s="318">
        <f>+AG35</f>
        <v>8.6750000000000007</v>
      </c>
      <c r="R37" s="318"/>
      <c r="S37" s="318"/>
      <c r="T37" s="348"/>
      <c r="U37" s="377"/>
      <c r="V37" s="368"/>
      <c r="W37" s="351"/>
      <c r="AA37" s="146"/>
      <c r="AB37" s="146"/>
      <c r="AC37" s="362"/>
      <c r="AD37" s="362"/>
      <c r="AE37" s="324"/>
      <c r="AF37" s="324"/>
      <c r="AG37" s="362"/>
      <c r="AH37" s="157"/>
      <c r="AK37" s="366"/>
      <c r="AL37" s="157"/>
      <c r="AP37" s="157"/>
      <c r="AQ37" s="157"/>
      <c r="AR37" s="157"/>
      <c r="AS37" s="157"/>
    </row>
    <row r="38" spans="1:45" ht="24.95" customHeight="1" thickBot="1" x14ac:dyDescent="0.3">
      <c r="A38" s="308"/>
      <c r="B38" s="369" t="s">
        <v>241</v>
      </c>
      <c r="C38" s="310" t="s">
        <v>332</v>
      </c>
      <c r="D38" s="310" t="s">
        <v>333</v>
      </c>
      <c r="E38" s="311" t="s">
        <v>334</v>
      </c>
      <c r="F38" s="312"/>
      <c r="G38" s="313" t="s">
        <v>335</v>
      </c>
      <c r="H38" s="314"/>
      <c r="I38" s="315" t="s">
        <v>25</v>
      </c>
      <c r="J38" s="315" t="s">
        <v>8</v>
      </c>
      <c r="K38" s="315" t="s">
        <v>10</v>
      </c>
      <c r="L38" s="315" t="s">
        <v>12</v>
      </c>
      <c r="M38" s="315" t="s">
        <v>23</v>
      </c>
      <c r="N38" s="352">
        <v>2022</v>
      </c>
      <c r="O38" s="353">
        <v>0.95</v>
      </c>
      <c r="P38" s="353">
        <v>0.95</v>
      </c>
      <c r="Q38" s="353">
        <v>0.95</v>
      </c>
      <c r="R38" s="353">
        <v>0.95</v>
      </c>
      <c r="S38" s="353">
        <v>0.95</v>
      </c>
      <c r="T38" s="320">
        <f>SUM(P39:S39)</f>
        <v>829</v>
      </c>
      <c r="U38" s="321">
        <f>+AS38</f>
        <v>0.88568376068376065</v>
      </c>
      <c r="V38" s="361" t="s">
        <v>35</v>
      </c>
      <c r="W38" s="323">
        <f>+U38/O38-1</f>
        <v>-6.7701304543409835E-2</v>
      </c>
      <c r="AA38" s="146">
        <v>408</v>
      </c>
      <c r="AB38" s="146">
        <v>467</v>
      </c>
      <c r="AC38" s="362">
        <f t="shared" si="0"/>
        <v>0.87366167023554608</v>
      </c>
      <c r="AD38" s="362"/>
      <c r="AE38" s="324">
        <v>421</v>
      </c>
      <c r="AF38" s="324">
        <v>469</v>
      </c>
      <c r="AG38" s="362">
        <f t="shared" si="1"/>
        <v>0.89765458422174838</v>
      </c>
      <c r="AH38" s="157"/>
      <c r="AI38" s="356"/>
      <c r="AJ38" s="326"/>
      <c r="AK38" s="299"/>
      <c r="AL38" s="157"/>
      <c r="AM38" s="324"/>
      <c r="AN38" s="327"/>
      <c r="AO38" s="370"/>
      <c r="AP38" s="157"/>
      <c r="AQ38" s="146">
        <f>+AA38+AE38+AI38+AM38</f>
        <v>829</v>
      </c>
      <c r="AR38" s="146">
        <f>+AB38+AF38+AJ38+AN38</f>
        <v>936</v>
      </c>
      <c r="AS38" s="157">
        <f>+AQ38/AR38</f>
        <v>0.88568376068376065</v>
      </c>
    </row>
    <row r="39" spans="1:45" ht="24.95" customHeight="1" thickBot="1" x14ac:dyDescent="0.3">
      <c r="A39" s="308"/>
      <c r="B39" s="371"/>
      <c r="C39" s="330"/>
      <c r="D39" s="330"/>
      <c r="E39" s="331"/>
      <c r="F39" s="332"/>
      <c r="G39" s="333"/>
      <c r="H39" s="334"/>
      <c r="I39" s="335"/>
      <c r="J39" s="335"/>
      <c r="K39" s="335"/>
      <c r="L39" s="335"/>
      <c r="M39" s="335"/>
      <c r="N39" s="311" t="s">
        <v>211</v>
      </c>
      <c r="O39" s="312"/>
      <c r="P39" s="336">
        <f>+AA38</f>
        <v>408</v>
      </c>
      <c r="Q39" s="336">
        <f>+AE38</f>
        <v>421</v>
      </c>
      <c r="R39" s="336"/>
      <c r="S39" s="336"/>
      <c r="T39" s="337"/>
      <c r="U39" s="338"/>
      <c r="V39" s="364"/>
      <c r="W39" s="340"/>
      <c r="AA39" s="146"/>
      <c r="AB39" s="146"/>
      <c r="AC39" s="362"/>
      <c r="AD39" s="362"/>
      <c r="AE39" s="324"/>
      <c r="AF39" s="324"/>
      <c r="AG39" s="362"/>
      <c r="AH39" s="157"/>
      <c r="AK39" s="366"/>
      <c r="AL39" s="157"/>
      <c r="AP39" s="157"/>
      <c r="AQ39" s="157"/>
      <c r="AR39" s="157"/>
      <c r="AS39" s="157"/>
    </row>
    <row r="40" spans="1:45" ht="24.95" customHeight="1" thickBot="1" x14ac:dyDescent="0.3">
      <c r="A40" s="308"/>
      <c r="B40" s="371"/>
      <c r="C40" s="330"/>
      <c r="D40" s="341"/>
      <c r="E40" s="342"/>
      <c r="F40" s="343"/>
      <c r="G40" s="344"/>
      <c r="H40" s="345"/>
      <c r="I40" s="346"/>
      <c r="J40" s="346"/>
      <c r="K40" s="346"/>
      <c r="L40" s="346"/>
      <c r="M40" s="346"/>
      <c r="N40" s="311" t="s">
        <v>212</v>
      </c>
      <c r="O40" s="312"/>
      <c r="P40" s="378">
        <f>+AC38</f>
        <v>0.87366167023554608</v>
      </c>
      <c r="Q40" s="378">
        <f>+AG38</f>
        <v>0.89765458422174838</v>
      </c>
      <c r="R40" s="318"/>
      <c r="S40" s="318"/>
      <c r="T40" s="348"/>
      <c r="U40" s="349"/>
      <c r="V40" s="368"/>
      <c r="W40" s="351"/>
      <c r="AA40" s="146"/>
      <c r="AB40" s="146"/>
      <c r="AC40" s="362"/>
      <c r="AD40" s="362"/>
      <c r="AE40" s="324"/>
      <c r="AF40" s="324"/>
      <c r="AG40" s="362"/>
      <c r="AH40" s="157"/>
      <c r="AK40" s="366"/>
      <c r="AL40" s="157"/>
      <c r="AP40" s="157"/>
      <c r="AQ40" s="157"/>
      <c r="AR40" s="157"/>
      <c r="AS40" s="157"/>
    </row>
    <row r="41" spans="1:45" ht="24.95" customHeight="1" thickBot="1" x14ac:dyDescent="0.3">
      <c r="A41" s="308"/>
      <c r="B41" s="371"/>
      <c r="C41" s="330"/>
      <c r="D41" s="310" t="s">
        <v>336</v>
      </c>
      <c r="E41" s="311" t="s">
        <v>337</v>
      </c>
      <c r="F41" s="312"/>
      <c r="G41" s="313" t="s">
        <v>338</v>
      </c>
      <c r="H41" s="314"/>
      <c r="I41" s="315" t="s">
        <v>25</v>
      </c>
      <c r="J41" s="315" t="s">
        <v>8</v>
      </c>
      <c r="K41" s="315" t="s">
        <v>10</v>
      </c>
      <c r="L41" s="315" t="s">
        <v>12</v>
      </c>
      <c r="M41" s="315" t="s">
        <v>23</v>
      </c>
      <c r="N41" s="352">
        <v>2022</v>
      </c>
      <c r="O41" s="353">
        <v>0.7</v>
      </c>
      <c r="P41" s="353">
        <v>0.7</v>
      </c>
      <c r="Q41" s="353">
        <v>0.7</v>
      </c>
      <c r="R41" s="353">
        <v>0.7</v>
      </c>
      <c r="S41" s="353">
        <v>0.7</v>
      </c>
      <c r="T41" s="320">
        <f>SUM(P42:S42)</f>
        <v>936</v>
      </c>
      <c r="U41" s="321">
        <f>+AS41</f>
        <v>0.69077490774907746</v>
      </c>
      <c r="V41" s="361" t="s">
        <v>35</v>
      </c>
      <c r="W41" s="323">
        <f>+U41/O41-1</f>
        <v>-1.3178703215603549E-2</v>
      </c>
      <c r="AA41" s="146">
        <v>467</v>
      </c>
      <c r="AB41" s="146">
        <v>715</v>
      </c>
      <c r="AC41" s="362">
        <f t="shared" si="0"/>
        <v>0.65314685314685317</v>
      </c>
      <c r="AD41" s="362"/>
      <c r="AE41" s="324">
        <v>469</v>
      </c>
      <c r="AF41" s="324">
        <v>640</v>
      </c>
      <c r="AG41" s="362">
        <f t="shared" si="1"/>
        <v>0.73281249999999998</v>
      </c>
      <c r="AH41" s="157"/>
      <c r="AI41" s="356"/>
      <c r="AJ41" s="356"/>
      <c r="AK41" s="299"/>
      <c r="AL41" s="157"/>
      <c r="AM41" s="324"/>
      <c r="AN41" s="324"/>
      <c r="AO41" s="370"/>
      <c r="AP41" s="157"/>
      <c r="AQ41" s="146">
        <f>+AA41+AE41+AI41+AM41</f>
        <v>936</v>
      </c>
      <c r="AR41" s="146">
        <f>+AB41+AF41+AJ41+AN41</f>
        <v>1355</v>
      </c>
      <c r="AS41" s="157">
        <f>+AQ41/AR41</f>
        <v>0.69077490774907746</v>
      </c>
    </row>
    <row r="42" spans="1:45" ht="24.95" customHeight="1" thickBot="1" x14ac:dyDescent="0.3">
      <c r="A42" s="308"/>
      <c r="B42" s="371"/>
      <c r="C42" s="330"/>
      <c r="D42" s="330"/>
      <c r="E42" s="331"/>
      <c r="F42" s="332"/>
      <c r="G42" s="333"/>
      <c r="H42" s="334"/>
      <c r="I42" s="335"/>
      <c r="J42" s="335"/>
      <c r="K42" s="335"/>
      <c r="L42" s="335"/>
      <c r="M42" s="335"/>
      <c r="N42" s="311" t="s">
        <v>211</v>
      </c>
      <c r="O42" s="312"/>
      <c r="P42" s="336">
        <f>+AA41</f>
        <v>467</v>
      </c>
      <c r="Q42" s="336">
        <f>+AE41</f>
        <v>469</v>
      </c>
      <c r="R42" s="336"/>
      <c r="S42" s="336"/>
      <c r="T42" s="337"/>
      <c r="U42" s="338"/>
      <c r="V42" s="364"/>
      <c r="W42" s="340"/>
      <c r="AA42" s="146"/>
      <c r="AB42" s="146"/>
      <c r="AC42" s="362"/>
      <c r="AD42" s="362"/>
      <c r="AE42" s="324"/>
      <c r="AF42" s="324"/>
      <c r="AG42" s="365"/>
      <c r="AH42" s="157"/>
      <c r="AK42" s="366"/>
      <c r="AL42" s="157"/>
      <c r="AP42" s="157"/>
      <c r="AQ42" s="157"/>
      <c r="AR42" s="157"/>
      <c r="AS42" s="157"/>
    </row>
    <row r="43" spans="1:45" ht="24.95" customHeight="1" thickBot="1" x14ac:dyDescent="0.3">
      <c r="A43" s="308"/>
      <c r="B43" s="372"/>
      <c r="C43" s="341"/>
      <c r="D43" s="341"/>
      <c r="E43" s="342"/>
      <c r="F43" s="343"/>
      <c r="G43" s="344"/>
      <c r="H43" s="345"/>
      <c r="I43" s="346"/>
      <c r="J43" s="346"/>
      <c r="K43" s="346"/>
      <c r="L43" s="346"/>
      <c r="M43" s="346"/>
      <c r="N43" s="311" t="s">
        <v>212</v>
      </c>
      <c r="O43" s="312"/>
      <c r="P43" s="378">
        <f>+AC41</f>
        <v>0.65314685314685317</v>
      </c>
      <c r="Q43" s="378">
        <f>+AG41</f>
        <v>0.73281249999999998</v>
      </c>
      <c r="R43" s="318"/>
      <c r="S43" s="318"/>
      <c r="T43" s="348"/>
      <c r="U43" s="349"/>
      <c r="V43" s="368"/>
      <c r="W43" s="351"/>
      <c r="AA43" s="146"/>
      <c r="AB43" s="146"/>
      <c r="AC43" s="362"/>
      <c r="AD43" s="362"/>
      <c r="AE43" s="324"/>
      <c r="AF43" s="324"/>
      <c r="AG43" s="365"/>
      <c r="AH43" s="157"/>
      <c r="AK43" s="366"/>
      <c r="AL43" s="157"/>
      <c r="AP43" s="157"/>
      <c r="AQ43" s="157"/>
      <c r="AR43" s="157"/>
      <c r="AS43" s="157"/>
    </row>
    <row r="44" spans="1:45" ht="24.95" customHeight="1" thickBot="1" x14ac:dyDescent="0.3">
      <c r="A44" s="308"/>
      <c r="B44" s="369" t="s">
        <v>247</v>
      </c>
      <c r="C44" s="310" t="s">
        <v>339</v>
      </c>
      <c r="D44" s="310" t="s">
        <v>340</v>
      </c>
      <c r="E44" s="311" t="s">
        <v>341</v>
      </c>
      <c r="F44" s="312"/>
      <c r="G44" s="313" t="s">
        <v>342</v>
      </c>
      <c r="H44" s="314"/>
      <c r="I44" s="315" t="s">
        <v>25</v>
      </c>
      <c r="J44" s="315" t="s">
        <v>8</v>
      </c>
      <c r="K44" s="315" t="s">
        <v>10</v>
      </c>
      <c r="L44" s="315" t="s">
        <v>79</v>
      </c>
      <c r="M44" s="315" t="s">
        <v>23</v>
      </c>
      <c r="N44" s="352">
        <v>2022</v>
      </c>
      <c r="O44" s="353">
        <v>0.09</v>
      </c>
      <c r="P44" s="353">
        <v>0.09</v>
      </c>
      <c r="Q44" s="353">
        <v>0.09</v>
      </c>
      <c r="R44" s="353">
        <v>0.09</v>
      </c>
      <c r="S44" s="353">
        <v>0.09</v>
      </c>
      <c r="T44" s="320">
        <f>SUM(P45:S45)</f>
        <v>36</v>
      </c>
      <c r="U44" s="321">
        <f>+AS44</f>
        <v>9.9447513812154692E-2</v>
      </c>
      <c r="V44" s="361" t="s">
        <v>35</v>
      </c>
      <c r="W44" s="323">
        <f>+U44/O44-1</f>
        <v>0.1049723756906078</v>
      </c>
      <c r="AA44" s="146">
        <v>19</v>
      </c>
      <c r="AB44" s="146">
        <v>186</v>
      </c>
      <c r="AC44" s="362">
        <f t="shared" si="0"/>
        <v>0.10215053763440861</v>
      </c>
      <c r="AD44" s="379">
        <f>3/35</f>
        <v>8.5714285714285715E-2</v>
      </c>
      <c r="AE44" s="324">
        <v>17</v>
      </c>
      <c r="AF44" s="324">
        <v>176</v>
      </c>
      <c r="AG44" s="362">
        <f t="shared" ref="AG44:AG53" si="2">+AE44/AF44</f>
        <v>9.6590909090909088E-2</v>
      </c>
      <c r="AH44" s="157"/>
      <c r="AI44" s="356"/>
      <c r="AJ44" s="326"/>
      <c r="AK44" s="299"/>
      <c r="AL44" s="157"/>
      <c r="AM44" s="327"/>
      <c r="AN44" s="327"/>
      <c r="AO44" s="328"/>
      <c r="AP44" s="157"/>
      <c r="AQ44" s="146">
        <f>+AA44+AE44+AI44+AM44</f>
        <v>36</v>
      </c>
      <c r="AR44" s="146">
        <f>+AB44+AF44+AJ44+AN44</f>
        <v>362</v>
      </c>
      <c r="AS44" s="157">
        <f>+AQ44/AR44</f>
        <v>9.9447513812154692E-2</v>
      </c>
    </row>
    <row r="45" spans="1:45" ht="24.95" customHeight="1" thickBot="1" x14ac:dyDescent="0.3">
      <c r="A45" s="308"/>
      <c r="B45" s="371"/>
      <c r="C45" s="330"/>
      <c r="D45" s="330"/>
      <c r="E45" s="331"/>
      <c r="F45" s="332"/>
      <c r="G45" s="333"/>
      <c r="H45" s="334"/>
      <c r="I45" s="335"/>
      <c r="J45" s="335"/>
      <c r="K45" s="335"/>
      <c r="L45" s="335"/>
      <c r="M45" s="335"/>
      <c r="N45" s="311" t="s">
        <v>211</v>
      </c>
      <c r="O45" s="312"/>
      <c r="P45" s="336">
        <f>+AA44</f>
        <v>19</v>
      </c>
      <c r="Q45" s="336">
        <f>+AE44</f>
        <v>17</v>
      </c>
      <c r="R45" s="336"/>
      <c r="S45" s="336"/>
      <c r="T45" s="337"/>
      <c r="U45" s="338"/>
      <c r="V45" s="364"/>
      <c r="W45" s="340"/>
      <c r="AA45" s="146"/>
      <c r="AB45" s="146"/>
      <c r="AC45" s="362"/>
      <c r="AD45" s="379"/>
      <c r="AE45" s="324"/>
      <c r="AF45" s="324"/>
      <c r="AG45" s="362"/>
      <c r="AH45" s="157"/>
      <c r="AK45" s="366"/>
      <c r="AL45" s="157"/>
      <c r="AP45" s="157"/>
      <c r="AQ45" s="157"/>
      <c r="AR45" s="157"/>
      <c r="AS45" s="157"/>
    </row>
    <row r="46" spans="1:45" ht="24.95" customHeight="1" thickBot="1" x14ac:dyDescent="0.3">
      <c r="A46" s="308"/>
      <c r="B46" s="371"/>
      <c r="C46" s="330"/>
      <c r="D46" s="341"/>
      <c r="E46" s="342"/>
      <c r="F46" s="343"/>
      <c r="G46" s="344"/>
      <c r="H46" s="345"/>
      <c r="I46" s="346"/>
      <c r="J46" s="346"/>
      <c r="K46" s="346"/>
      <c r="L46" s="346"/>
      <c r="M46" s="346"/>
      <c r="N46" s="311" t="s">
        <v>212</v>
      </c>
      <c r="O46" s="312"/>
      <c r="P46" s="378">
        <f>+AC44</f>
        <v>0.10215053763440861</v>
      </c>
      <c r="Q46" s="378">
        <f>+AG44</f>
        <v>9.6590909090909088E-2</v>
      </c>
      <c r="R46" s="318"/>
      <c r="S46" s="318"/>
      <c r="T46" s="348"/>
      <c r="U46" s="349"/>
      <c r="V46" s="368"/>
      <c r="W46" s="351"/>
      <c r="AA46" s="146"/>
      <c r="AB46" s="146"/>
      <c r="AC46" s="362"/>
      <c r="AD46" s="379"/>
      <c r="AE46" s="324"/>
      <c r="AF46" s="324"/>
      <c r="AG46" s="362"/>
      <c r="AH46" s="157"/>
      <c r="AK46" s="366"/>
      <c r="AL46" s="157"/>
      <c r="AP46" s="157"/>
      <c r="AQ46" s="157"/>
      <c r="AR46" s="157"/>
      <c r="AS46" s="157"/>
    </row>
    <row r="47" spans="1:45" ht="24.95" customHeight="1" thickBot="1" x14ac:dyDescent="0.3">
      <c r="A47" s="308"/>
      <c r="B47" s="371"/>
      <c r="C47" s="330"/>
      <c r="D47" s="310" t="s">
        <v>343</v>
      </c>
      <c r="E47" s="311" t="s">
        <v>344</v>
      </c>
      <c r="F47" s="312"/>
      <c r="G47" s="313" t="s">
        <v>345</v>
      </c>
      <c r="H47" s="314"/>
      <c r="I47" s="315" t="s">
        <v>25</v>
      </c>
      <c r="J47" s="315" t="s">
        <v>8</v>
      </c>
      <c r="K47" s="315" t="s">
        <v>10</v>
      </c>
      <c r="L47" s="315" t="s">
        <v>79</v>
      </c>
      <c r="M47" s="315" t="s">
        <v>23</v>
      </c>
      <c r="N47" s="352">
        <v>2022</v>
      </c>
      <c r="O47" s="353">
        <v>0.12</v>
      </c>
      <c r="P47" s="353">
        <v>0.12</v>
      </c>
      <c r="Q47" s="353">
        <v>0.12</v>
      </c>
      <c r="R47" s="353">
        <v>0.12</v>
      </c>
      <c r="S47" s="353">
        <v>0.12</v>
      </c>
      <c r="T47" s="320">
        <f>SUM(P48:S48)</f>
        <v>90</v>
      </c>
      <c r="U47" s="321">
        <f>+AS47</f>
        <v>0.24861878453038674</v>
      </c>
      <c r="V47" s="354" t="s">
        <v>37</v>
      </c>
      <c r="W47" s="323">
        <f>+U47/O47-1</f>
        <v>1.0718232044198897</v>
      </c>
      <c r="AA47" s="146">
        <v>41</v>
      </c>
      <c r="AB47" s="146">
        <v>186</v>
      </c>
      <c r="AC47" s="362">
        <f t="shared" si="0"/>
        <v>0.22043010752688172</v>
      </c>
      <c r="AD47" s="379">
        <f>18/35</f>
        <v>0.51428571428571423</v>
      </c>
      <c r="AE47" s="324">
        <v>49</v>
      </c>
      <c r="AF47" s="324">
        <v>176</v>
      </c>
      <c r="AG47" s="362">
        <f t="shared" si="2"/>
        <v>0.27840909090909088</v>
      </c>
      <c r="AH47" s="157"/>
      <c r="AI47" s="356"/>
      <c r="AJ47" s="356"/>
      <c r="AK47" s="299"/>
      <c r="AL47" s="157"/>
      <c r="AM47" s="327"/>
      <c r="AN47" s="324"/>
      <c r="AO47" s="328"/>
      <c r="AP47" s="157"/>
      <c r="AQ47" s="146">
        <f>+AA47+AE47+AI47+AM47</f>
        <v>90</v>
      </c>
      <c r="AR47" s="146">
        <f>+AB47+AF47+AJ47+AN47</f>
        <v>362</v>
      </c>
      <c r="AS47" s="157">
        <f>+AQ47/AR47</f>
        <v>0.24861878453038674</v>
      </c>
    </row>
    <row r="48" spans="1:45" ht="24.95" customHeight="1" thickBot="1" x14ac:dyDescent="0.3">
      <c r="A48" s="308"/>
      <c r="B48" s="371"/>
      <c r="C48" s="330"/>
      <c r="D48" s="330"/>
      <c r="E48" s="331"/>
      <c r="F48" s="332"/>
      <c r="G48" s="333"/>
      <c r="H48" s="334"/>
      <c r="I48" s="335"/>
      <c r="J48" s="335"/>
      <c r="K48" s="335"/>
      <c r="L48" s="335"/>
      <c r="M48" s="335"/>
      <c r="N48" s="311" t="s">
        <v>211</v>
      </c>
      <c r="O48" s="312"/>
      <c r="P48" s="336">
        <f>+AA47</f>
        <v>41</v>
      </c>
      <c r="Q48" s="336">
        <f>+AE47</f>
        <v>49</v>
      </c>
      <c r="R48" s="336"/>
      <c r="S48" s="336"/>
      <c r="T48" s="337"/>
      <c r="U48" s="338"/>
      <c r="V48" s="358"/>
      <c r="W48" s="340"/>
      <c r="AA48" s="146"/>
      <c r="AB48" s="146"/>
      <c r="AC48" s="362"/>
      <c r="AD48" s="379"/>
      <c r="AE48" s="324"/>
      <c r="AF48" s="324"/>
      <c r="AG48" s="362"/>
      <c r="AH48" s="157"/>
      <c r="AK48" s="366"/>
      <c r="AL48" s="157"/>
      <c r="AP48" s="157"/>
      <c r="AQ48" s="157"/>
      <c r="AR48" s="157"/>
      <c r="AS48" s="157"/>
    </row>
    <row r="49" spans="1:45" ht="24.95" customHeight="1" thickBot="1" x14ac:dyDescent="0.3">
      <c r="A49" s="308"/>
      <c r="B49" s="371"/>
      <c r="C49" s="330"/>
      <c r="D49" s="341"/>
      <c r="E49" s="342"/>
      <c r="F49" s="343"/>
      <c r="G49" s="344"/>
      <c r="H49" s="345"/>
      <c r="I49" s="346"/>
      <c r="J49" s="346"/>
      <c r="K49" s="346"/>
      <c r="L49" s="346"/>
      <c r="M49" s="346"/>
      <c r="N49" s="311" t="s">
        <v>212</v>
      </c>
      <c r="O49" s="312"/>
      <c r="P49" s="378">
        <f>+AC47</f>
        <v>0.22043010752688172</v>
      </c>
      <c r="Q49" s="378">
        <f>+AG47</f>
        <v>0.27840909090909088</v>
      </c>
      <c r="R49" s="318"/>
      <c r="S49" s="318"/>
      <c r="T49" s="348"/>
      <c r="U49" s="349"/>
      <c r="V49" s="360"/>
      <c r="W49" s="351"/>
      <c r="AA49" s="146"/>
      <c r="AB49" s="146"/>
      <c r="AC49" s="362"/>
      <c r="AD49" s="379"/>
      <c r="AE49" s="324"/>
      <c r="AF49" s="324"/>
      <c r="AG49" s="362"/>
      <c r="AH49" s="157"/>
      <c r="AK49" s="366"/>
      <c r="AL49" s="157"/>
      <c r="AP49" s="157"/>
      <c r="AQ49" s="157"/>
      <c r="AR49" s="157"/>
      <c r="AS49" s="157"/>
    </row>
    <row r="50" spans="1:45" ht="24.95" customHeight="1" thickBot="1" x14ac:dyDescent="0.3">
      <c r="A50" s="308"/>
      <c r="B50" s="371"/>
      <c r="C50" s="330"/>
      <c r="D50" s="310" t="s">
        <v>346</v>
      </c>
      <c r="E50" s="311" t="s">
        <v>347</v>
      </c>
      <c r="F50" s="312"/>
      <c r="G50" s="313" t="s">
        <v>348</v>
      </c>
      <c r="H50" s="314"/>
      <c r="I50" s="315" t="s">
        <v>25</v>
      </c>
      <c r="J50" s="315" t="s">
        <v>8</v>
      </c>
      <c r="K50" s="315" t="s">
        <v>10</v>
      </c>
      <c r="L50" s="315" t="s">
        <v>12</v>
      </c>
      <c r="M50" s="315" t="s">
        <v>23</v>
      </c>
      <c r="N50" s="352">
        <v>2022</v>
      </c>
      <c r="O50" s="318">
        <v>0.27</v>
      </c>
      <c r="P50" s="318">
        <v>0.27</v>
      </c>
      <c r="Q50" s="318">
        <v>0.27</v>
      </c>
      <c r="R50" s="318">
        <v>0.27</v>
      </c>
      <c r="S50" s="318">
        <v>0.27</v>
      </c>
      <c r="T50" s="320">
        <f>SUM(P51:S51)</f>
        <v>141</v>
      </c>
      <c r="U50" s="321">
        <f>+AS50</f>
        <v>0.38950276243093923</v>
      </c>
      <c r="V50" s="354" t="s">
        <v>37</v>
      </c>
      <c r="W50" s="323">
        <f>+U50/O50-1</f>
        <v>0.4426028238182933</v>
      </c>
      <c r="AA50" s="146">
        <v>59</v>
      </c>
      <c r="AB50" s="146">
        <v>186</v>
      </c>
      <c r="AC50" s="362">
        <f t="shared" si="0"/>
        <v>0.31720430107526881</v>
      </c>
      <c r="AD50" s="379">
        <f>12/35</f>
        <v>0.34285714285714286</v>
      </c>
      <c r="AE50" s="324">
        <v>82</v>
      </c>
      <c r="AF50" s="324">
        <v>176</v>
      </c>
      <c r="AG50" s="362">
        <f t="shared" si="2"/>
        <v>0.46590909090909088</v>
      </c>
      <c r="AH50" s="157"/>
      <c r="AI50" s="356"/>
      <c r="AJ50" s="356"/>
      <c r="AK50" s="299"/>
      <c r="AL50" s="157"/>
      <c r="AM50" s="327"/>
      <c r="AN50" s="324"/>
      <c r="AO50" s="328"/>
      <c r="AP50" s="157"/>
      <c r="AQ50" s="146">
        <f>+AA50+AE50+AI50+AM50</f>
        <v>141</v>
      </c>
      <c r="AR50" s="146">
        <f>+AB50+AF50+AJ50+AN50</f>
        <v>362</v>
      </c>
      <c r="AS50" s="157">
        <f>+AQ50/AR50</f>
        <v>0.38950276243093923</v>
      </c>
    </row>
    <row r="51" spans="1:45" ht="24.95" customHeight="1" thickBot="1" x14ac:dyDescent="0.3">
      <c r="A51" s="308"/>
      <c r="B51" s="371"/>
      <c r="C51" s="330"/>
      <c r="D51" s="330"/>
      <c r="E51" s="331"/>
      <c r="F51" s="332"/>
      <c r="G51" s="333"/>
      <c r="H51" s="334"/>
      <c r="I51" s="335"/>
      <c r="J51" s="335"/>
      <c r="K51" s="335"/>
      <c r="L51" s="335"/>
      <c r="M51" s="335"/>
      <c r="N51" s="311" t="s">
        <v>211</v>
      </c>
      <c r="O51" s="312"/>
      <c r="P51" s="336">
        <f>+AA50</f>
        <v>59</v>
      </c>
      <c r="Q51" s="336">
        <f>+AE50</f>
        <v>82</v>
      </c>
      <c r="R51" s="336"/>
      <c r="S51" s="336"/>
      <c r="T51" s="337"/>
      <c r="U51" s="338"/>
      <c r="V51" s="358"/>
      <c r="W51" s="340"/>
      <c r="AA51" s="146"/>
      <c r="AB51" s="146"/>
      <c r="AC51" s="362"/>
      <c r="AD51" s="379"/>
      <c r="AE51" s="324"/>
      <c r="AF51" s="324"/>
      <c r="AG51" s="362"/>
      <c r="AH51" s="157"/>
      <c r="AK51" s="366"/>
      <c r="AL51" s="157"/>
      <c r="AP51" s="157"/>
      <c r="AQ51" s="157"/>
      <c r="AR51" s="157"/>
      <c r="AS51" s="157"/>
    </row>
    <row r="52" spans="1:45" ht="24.95" customHeight="1" thickBot="1" x14ac:dyDescent="0.3">
      <c r="A52" s="308"/>
      <c r="B52" s="371"/>
      <c r="C52" s="330"/>
      <c r="D52" s="341"/>
      <c r="E52" s="342"/>
      <c r="F52" s="343"/>
      <c r="G52" s="344"/>
      <c r="H52" s="345"/>
      <c r="I52" s="346"/>
      <c r="J52" s="346"/>
      <c r="K52" s="346"/>
      <c r="L52" s="346"/>
      <c r="M52" s="346"/>
      <c r="N52" s="311" t="s">
        <v>212</v>
      </c>
      <c r="O52" s="312"/>
      <c r="P52" s="378">
        <f>+AC50</f>
        <v>0.31720430107526881</v>
      </c>
      <c r="Q52" s="378">
        <f>+AG50</f>
        <v>0.46590909090909088</v>
      </c>
      <c r="R52" s="318"/>
      <c r="S52" s="318"/>
      <c r="T52" s="348"/>
      <c r="U52" s="349"/>
      <c r="V52" s="360"/>
      <c r="W52" s="351"/>
      <c r="AA52" s="146"/>
      <c r="AB52" s="146"/>
      <c r="AC52" s="362"/>
      <c r="AD52" s="379"/>
      <c r="AE52" s="324"/>
      <c r="AF52" s="324"/>
      <c r="AG52" s="362"/>
      <c r="AH52" s="157"/>
      <c r="AK52" s="366"/>
      <c r="AL52" s="157"/>
      <c r="AP52" s="157"/>
      <c r="AQ52" s="157"/>
      <c r="AR52" s="157"/>
      <c r="AS52" s="157"/>
    </row>
    <row r="53" spans="1:45" ht="24.95" customHeight="1" thickBot="1" x14ac:dyDescent="0.3">
      <c r="A53" s="308"/>
      <c r="B53" s="371"/>
      <c r="C53" s="330"/>
      <c r="D53" s="310" t="s">
        <v>349</v>
      </c>
      <c r="E53" s="311" t="s">
        <v>350</v>
      </c>
      <c r="F53" s="312"/>
      <c r="G53" s="313" t="s">
        <v>351</v>
      </c>
      <c r="H53" s="314"/>
      <c r="I53" s="315" t="s">
        <v>25</v>
      </c>
      <c r="J53" s="315" t="s">
        <v>8</v>
      </c>
      <c r="K53" s="315" t="s">
        <v>10</v>
      </c>
      <c r="L53" s="315" t="s">
        <v>12</v>
      </c>
      <c r="M53" s="315" t="s">
        <v>23</v>
      </c>
      <c r="N53" s="352">
        <v>2022</v>
      </c>
      <c r="O53" s="318">
        <v>0.95</v>
      </c>
      <c r="P53" s="318">
        <v>0.95</v>
      </c>
      <c r="Q53" s="318">
        <v>0.95</v>
      </c>
      <c r="R53" s="318">
        <v>0.95</v>
      </c>
      <c r="S53" s="318">
        <v>0.95</v>
      </c>
      <c r="T53" s="320">
        <f>SUM(P54:S54)</f>
        <v>362</v>
      </c>
      <c r="U53" s="321">
        <f>+AS53</f>
        <v>0.97837837837837838</v>
      </c>
      <c r="V53" s="361" t="s">
        <v>35</v>
      </c>
      <c r="W53" s="323">
        <f>+U53/O53-1</f>
        <v>2.9871977240398362E-2</v>
      </c>
      <c r="AA53" s="146">
        <v>186</v>
      </c>
      <c r="AB53" s="146">
        <v>189</v>
      </c>
      <c r="AC53" s="362">
        <f t="shared" si="0"/>
        <v>0.98412698412698407</v>
      </c>
      <c r="AD53" s="379">
        <f>35/37</f>
        <v>0.94594594594594594</v>
      </c>
      <c r="AE53" s="324">
        <v>176</v>
      </c>
      <c r="AF53" s="324">
        <v>181</v>
      </c>
      <c r="AG53" s="362">
        <f t="shared" si="2"/>
        <v>0.97237569060773477</v>
      </c>
      <c r="AH53" s="157"/>
      <c r="AI53" s="356"/>
      <c r="AJ53" s="356"/>
      <c r="AK53" s="299"/>
      <c r="AL53" s="157"/>
      <c r="AM53" s="324"/>
      <c r="AN53" s="327"/>
      <c r="AO53" s="370"/>
      <c r="AP53" s="157"/>
      <c r="AQ53" s="146">
        <f>+AA53+AE53+AI53+AM53</f>
        <v>362</v>
      </c>
      <c r="AR53" s="146">
        <f>+AB53+AF53+AJ53+AN53</f>
        <v>370</v>
      </c>
      <c r="AS53" s="157">
        <f>+AQ53/AR53</f>
        <v>0.97837837837837838</v>
      </c>
    </row>
    <row r="54" spans="1:45" ht="24.95" customHeight="1" thickBot="1" x14ac:dyDescent="0.3">
      <c r="A54" s="308"/>
      <c r="B54" s="371"/>
      <c r="C54" s="330"/>
      <c r="D54" s="330"/>
      <c r="E54" s="331"/>
      <c r="F54" s="332"/>
      <c r="G54" s="333"/>
      <c r="H54" s="334"/>
      <c r="I54" s="335"/>
      <c r="J54" s="335"/>
      <c r="K54" s="335"/>
      <c r="L54" s="335"/>
      <c r="M54" s="335"/>
      <c r="N54" s="311" t="s">
        <v>211</v>
      </c>
      <c r="O54" s="312"/>
      <c r="P54" s="336">
        <f>+AA53</f>
        <v>186</v>
      </c>
      <c r="Q54" s="336">
        <f>+AE53</f>
        <v>176</v>
      </c>
      <c r="R54" s="336"/>
      <c r="S54" s="336"/>
      <c r="T54" s="337"/>
      <c r="U54" s="338"/>
      <c r="V54" s="364"/>
      <c r="W54" s="340"/>
      <c r="AA54" s="146"/>
      <c r="AB54" s="146"/>
      <c r="AC54" s="362"/>
      <c r="AD54" s="380"/>
      <c r="AE54" s="324"/>
      <c r="AF54" s="324"/>
      <c r="AG54" s="365"/>
      <c r="AH54" s="157"/>
      <c r="AK54" s="366"/>
      <c r="AL54" s="157"/>
      <c r="AP54" s="157"/>
      <c r="AQ54" s="157"/>
      <c r="AR54" s="157"/>
      <c r="AS54" s="157"/>
    </row>
    <row r="55" spans="1:45" ht="24.95" customHeight="1" thickBot="1" x14ac:dyDescent="0.3">
      <c r="A55" s="308"/>
      <c r="B55" s="372"/>
      <c r="C55" s="341"/>
      <c r="D55" s="341"/>
      <c r="E55" s="342"/>
      <c r="F55" s="343"/>
      <c r="G55" s="344"/>
      <c r="H55" s="345"/>
      <c r="I55" s="346"/>
      <c r="J55" s="346"/>
      <c r="K55" s="346"/>
      <c r="L55" s="346"/>
      <c r="M55" s="346"/>
      <c r="N55" s="311" t="s">
        <v>212</v>
      </c>
      <c r="O55" s="312"/>
      <c r="P55" s="378">
        <f>+AC53</f>
        <v>0.98412698412698407</v>
      </c>
      <c r="Q55" s="378">
        <f>+AG53</f>
        <v>0.97237569060773477</v>
      </c>
      <c r="R55" s="318"/>
      <c r="S55" s="318"/>
      <c r="T55" s="348"/>
      <c r="U55" s="349"/>
      <c r="V55" s="368"/>
      <c r="W55" s="351"/>
      <c r="AA55" s="146"/>
      <c r="AB55" s="146"/>
      <c r="AC55" s="362"/>
      <c r="AD55" s="380"/>
      <c r="AE55" s="324"/>
      <c r="AF55" s="324"/>
      <c r="AG55" s="365"/>
      <c r="AH55" s="157"/>
      <c r="AK55" s="366"/>
      <c r="AL55" s="157"/>
      <c r="AP55" s="157"/>
      <c r="AQ55" s="157"/>
      <c r="AR55" s="157"/>
      <c r="AS55" s="157"/>
    </row>
    <row r="56" spans="1:45" ht="24.95" customHeight="1" thickBot="1" x14ac:dyDescent="0.3">
      <c r="A56" s="308"/>
      <c r="B56" s="369" t="s">
        <v>352</v>
      </c>
      <c r="C56" s="310" t="s">
        <v>353</v>
      </c>
      <c r="D56" s="310" t="s">
        <v>354</v>
      </c>
      <c r="E56" s="311" t="s">
        <v>355</v>
      </c>
      <c r="F56" s="312"/>
      <c r="G56" s="313" t="s">
        <v>356</v>
      </c>
      <c r="H56" s="314"/>
      <c r="I56" s="315" t="s">
        <v>25</v>
      </c>
      <c r="J56" s="315" t="s">
        <v>8</v>
      </c>
      <c r="K56" s="315" t="s">
        <v>10</v>
      </c>
      <c r="L56" s="315" t="s">
        <v>12</v>
      </c>
      <c r="M56" s="315" t="s">
        <v>23</v>
      </c>
      <c r="N56" s="352">
        <v>2019</v>
      </c>
      <c r="O56" s="318">
        <v>0.7</v>
      </c>
      <c r="P56" s="318">
        <v>0.7</v>
      </c>
      <c r="Q56" s="318">
        <v>0.7</v>
      </c>
      <c r="R56" s="318">
        <v>0.7</v>
      </c>
      <c r="S56" s="318">
        <v>0.7</v>
      </c>
      <c r="T56" s="320">
        <f>SUM(P57:S57)</f>
        <v>975</v>
      </c>
      <c r="U56" s="321">
        <f>+AS56</f>
        <v>0.71955719557195574</v>
      </c>
      <c r="V56" s="361" t="s">
        <v>35</v>
      </c>
      <c r="W56" s="323">
        <f>+U56/O56-1</f>
        <v>2.7938850817079697E-2</v>
      </c>
      <c r="AA56" s="146">
        <v>538</v>
      </c>
      <c r="AB56" s="146">
        <v>715</v>
      </c>
      <c r="AC56" s="362">
        <f t="shared" si="0"/>
        <v>0.75244755244755246</v>
      </c>
      <c r="AD56" s="362"/>
      <c r="AE56" s="324">
        <v>437</v>
      </c>
      <c r="AF56" s="324">
        <v>640</v>
      </c>
      <c r="AG56" s="381">
        <f t="shared" ref="AG56:AG59" si="3">+AE56/AF56</f>
        <v>0.68281250000000004</v>
      </c>
      <c r="AH56" s="157"/>
      <c r="AI56" s="326"/>
      <c r="AJ56" s="356"/>
      <c r="AK56" s="299"/>
      <c r="AL56" s="157"/>
      <c r="AM56" s="327"/>
      <c r="AN56" s="324"/>
      <c r="AO56" s="370"/>
      <c r="AP56" s="157"/>
      <c r="AQ56" s="146">
        <f>+AA56+AE56+AI56+AM56</f>
        <v>975</v>
      </c>
      <c r="AR56" s="146">
        <f>+AB56+AF56+AJ56+AN56</f>
        <v>1355</v>
      </c>
      <c r="AS56" s="157">
        <f>+AQ56/AR56</f>
        <v>0.71955719557195574</v>
      </c>
    </row>
    <row r="57" spans="1:45" ht="24.95" customHeight="1" thickBot="1" x14ac:dyDescent="0.3">
      <c r="A57" s="382"/>
      <c r="B57" s="371"/>
      <c r="C57" s="330"/>
      <c r="D57" s="330"/>
      <c r="E57" s="331"/>
      <c r="F57" s="332"/>
      <c r="G57" s="333"/>
      <c r="H57" s="334"/>
      <c r="I57" s="335"/>
      <c r="J57" s="335"/>
      <c r="K57" s="335"/>
      <c r="L57" s="335"/>
      <c r="M57" s="335"/>
      <c r="N57" s="311" t="s">
        <v>211</v>
      </c>
      <c r="O57" s="312"/>
      <c r="P57" s="336">
        <f>+AA56</f>
        <v>538</v>
      </c>
      <c r="Q57" s="336">
        <f>+AE56</f>
        <v>437</v>
      </c>
      <c r="R57" s="336"/>
      <c r="S57" s="336"/>
      <c r="T57" s="337"/>
      <c r="U57" s="338"/>
      <c r="V57" s="364"/>
      <c r="W57" s="340"/>
      <c r="AA57" s="146"/>
      <c r="AB57" s="146"/>
      <c r="AC57" s="362"/>
      <c r="AD57" s="362"/>
      <c r="AE57" s="324"/>
      <c r="AF57" s="324"/>
      <c r="AG57" s="381"/>
      <c r="AH57" s="157"/>
      <c r="AK57" s="366"/>
      <c r="AL57" s="157"/>
      <c r="AP57" s="157"/>
      <c r="AQ57" s="157"/>
      <c r="AR57" s="157"/>
      <c r="AS57" s="157"/>
    </row>
    <row r="58" spans="1:45" ht="24.95" customHeight="1" thickBot="1" x14ac:dyDescent="0.3">
      <c r="A58" s="382"/>
      <c r="B58" s="372"/>
      <c r="C58" s="341"/>
      <c r="D58" s="341"/>
      <c r="E58" s="342"/>
      <c r="F58" s="343"/>
      <c r="G58" s="344"/>
      <c r="H58" s="345"/>
      <c r="I58" s="346"/>
      <c r="J58" s="346"/>
      <c r="K58" s="346"/>
      <c r="L58" s="346"/>
      <c r="M58" s="346"/>
      <c r="N58" s="311" t="s">
        <v>212</v>
      </c>
      <c r="O58" s="312"/>
      <c r="P58" s="378">
        <f>+AC56</f>
        <v>0.75244755244755246</v>
      </c>
      <c r="Q58" s="378">
        <f>+AG56</f>
        <v>0.68281250000000004</v>
      </c>
      <c r="R58" s="318"/>
      <c r="S58" s="318"/>
      <c r="T58" s="348"/>
      <c r="U58" s="349"/>
      <c r="V58" s="368"/>
      <c r="W58" s="351"/>
      <c r="AA58" s="146"/>
      <c r="AB58" s="146"/>
      <c r="AC58" s="362"/>
      <c r="AD58" s="362"/>
      <c r="AE58" s="324"/>
      <c r="AF58" s="324"/>
      <c r="AG58" s="381"/>
      <c r="AH58" s="157"/>
      <c r="AK58" s="366"/>
      <c r="AL58" s="157"/>
      <c r="AP58" s="157"/>
      <c r="AQ58" s="157"/>
      <c r="AR58" s="157"/>
      <c r="AS58" s="157"/>
    </row>
    <row r="59" spans="1:45" ht="24.95" customHeight="1" thickBot="1" x14ac:dyDescent="0.3">
      <c r="A59" s="383" t="s">
        <v>357</v>
      </c>
      <c r="B59" s="384" t="s">
        <v>358</v>
      </c>
      <c r="C59" s="385" t="s">
        <v>359</v>
      </c>
      <c r="D59" s="385" t="s">
        <v>360</v>
      </c>
      <c r="E59" s="386" t="s">
        <v>361</v>
      </c>
      <c r="F59" s="387"/>
      <c r="G59" s="388" t="s">
        <v>362</v>
      </c>
      <c r="H59" s="389"/>
      <c r="I59" s="390" t="s">
        <v>25</v>
      </c>
      <c r="J59" s="390" t="s">
        <v>8</v>
      </c>
      <c r="K59" s="390" t="s">
        <v>10</v>
      </c>
      <c r="L59" s="390" t="s">
        <v>12</v>
      </c>
      <c r="M59" s="390" t="s">
        <v>23</v>
      </c>
      <c r="N59" s="391">
        <v>2022</v>
      </c>
      <c r="O59" s="392">
        <v>0.4</v>
      </c>
      <c r="P59" s="392">
        <v>0.4</v>
      </c>
      <c r="Q59" s="392">
        <v>0.4</v>
      </c>
      <c r="R59" s="392">
        <v>0.4</v>
      </c>
      <c r="S59" s="392">
        <v>0.4</v>
      </c>
      <c r="T59" s="393">
        <f>SUM(P60:S60)</f>
        <v>675</v>
      </c>
      <c r="U59" s="394">
        <f>+AS59</f>
        <v>0.52488335925349927</v>
      </c>
      <c r="V59" s="395" t="s">
        <v>37</v>
      </c>
      <c r="W59" s="396">
        <f>+U59/O59-1</f>
        <v>0.31220839813374801</v>
      </c>
      <c r="AA59" s="146">
        <v>349</v>
      </c>
      <c r="AB59" s="146">
        <v>635</v>
      </c>
      <c r="AC59" s="362">
        <f t="shared" si="0"/>
        <v>0.5496062992125984</v>
      </c>
      <c r="AD59" s="362"/>
      <c r="AE59" s="397">
        <v>326</v>
      </c>
      <c r="AF59" s="397">
        <v>651</v>
      </c>
      <c r="AG59" s="398">
        <f t="shared" si="3"/>
        <v>0.50076804915514594</v>
      </c>
      <c r="AH59" s="362"/>
      <c r="AI59" s="399"/>
      <c r="AJ59" s="399"/>
      <c r="AK59" s="400"/>
      <c r="AL59" s="362"/>
      <c r="AM59" s="401"/>
      <c r="AN59" s="401"/>
      <c r="AO59" s="370"/>
      <c r="AP59" s="362"/>
      <c r="AQ59" s="146">
        <f>+AA59+AE59+AI59+AM59</f>
        <v>675</v>
      </c>
      <c r="AR59" s="146">
        <f>+AB59+AF59+AJ59+AN59</f>
        <v>1286</v>
      </c>
      <c r="AS59" s="157">
        <f>+AQ59/AR59</f>
        <v>0.52488335925349927</v>
      </c>
    </row>
    <row r="60" spans="1:45" ht="24.95" customHeight="1" thickBot="1" x14ac:dyDescent="0.3">
      <c r="A60" s="383"/>
      <c r="B60" s="402"/>
      <c r="C60" s="403"/>
      <c r="D60" s="403"/>
      <c r="E60" s="404"/>
      <c r="F60" s="405"/>
      <c r="G60" s="406"/>
      <c r="H60" s="407"/>
      <c r="I60" s="408"/>
      <c r="J60" s="408"/>
      <c r="K60" s="408"/>
      <c r="L60" s="408"/>
      <c r="M60" s="408"/>
      <c r="N60" s="386" t="s">
        <v>211</v>
      </c>
      <c r="O60" s="387"/>
      <c r="P60" s="409">
        <f>+AA59</f>
        <v>349</v>
      </c>
      <c r="Q60" s="410">
        <f>+AE59</f>
        <v>326</v>
      </c>
      <c r="R60" s="411"/>
      <c r="S60" s="411"/>
      <c r="T60" s="412"/>
      <c r="U60" s="413"/>
      <c r="V60" s="414"/>
      <c r="W60" s="415"/>
      <c r="AA60" s="146"/>
      <c r="AB60" s="146"/>
      <c r="AC60" s="362"/>
      <c r="AD60" s="362"/>
      <c r="AE60" s="397"/>
      <c r="AF60" s="397"/>
      <c r="AG60" s="398"/>
      <c r="AH60" s="362"/>
      <c r="AK60" s="366"/>
      <c r="AL60" s="362"/>
      <c r="AP60" s="362"/>
      <c r="AQ60" s="362"/>
      <c r="AR60" s="362"/>
      <c r="AS60" s="362"/>
    </row>
    <row r="61" spans="1:45" ht="24.95" customHeight="1" thickBot="1" x14ac:dyDescent="0.3">
      <c r="A61" s="383"/>
      <c r="B61" s="402"/>
      <c r="C61" s="403"/>
      <c r="D61" s="416"/>
      <c r="E61" s="417"/>
      <c r="F61" s="418"/>
      <c r="G61" s="419"/>
      <c r="H61" s="420"/>
      <c r="I61" s="421"/>
      <c r="J61" s="421"/>
      <c r="K61" s="421"/>
      <c r="L61" s="421"/>
      <c r="M61" s="421"/>
      <c r="N61" s="386" t="s">
        <v>212</v>
      </c>
      <c r="O61" s="387"/>
      <c r="P61" s="422">
        <f>+AC59</f>
        <v>0.5496062992125984</v>
      </c>
      <c r="Q61" s="422">
        <f>+AG59</f>
        <v>0.50076804915514594</v>
      </c>
      <c r="R61" s="423"/>
      <c r="S61" s="423"/>
      <c r="T61" s="424"/>
      <c r="U61" s="425"/>
      <c r="V61" s="426"/>
      <c r="W61" s="427"/>
      <c r="AA61" s="146"/>
      <c r="AB61" s="146"/>
      <c r="AC61" s="362"/>
      <c r="AD61" s="362"/>
      <c r="AE61" s="397"/>
      <c r="AF61" s="397"/>
      <c r="AG61" s="398"/>
      <c r="AH61" s="362"/>
      <c r="AK61" s="366"/>
      <c r="AL61" s="362"/>
      <c r="AP61" s="362"/>
      <c r="AQ61" s="362"/>
      <c r="AR61" s="362"/>
      <c r="AS61" s="362"/>
    </row>
    <row r="62" spans="1:45" ht="30" customHeight="1" thickBot="1" x14ac:dyDescent="0.3">
      <c r="A62" s="383"/>
      <c r="B62" s="402"/>
      <c r="C62" s="403"/>
      <c r="D62" s="385" t="s">
        <v>363</v>
      </c>
      <c r="E62" s="386" t="s">
        <v>364</v>
      </c>
      <c r="F62" s="387"/>
      <c r="G62" s="388" t="s">
        <v>365</v>
      </c>
      <c r="H62" s="389"/>
      <c r="I62" s="390" t="s">
        <v>25</v>
      </c>
      <c r="J62" s="390" t="s">
        <v>8</v>
      </c>
      <c r="K62" s="390" t="s">
        <v>10</v>
      </c>
      <c r="L62" s="390" t="s">
        <v>12</v>
      </c>
      <c r="M62" s="390" t="s">
        <v>19</v>
      </c>
      <c r="N62" s="391">
        <v>2022</v>
      </c>
      <c r="O62" s="392">
        <v>0.06</v>
      </c>
      <c r="P62" s="392">
        <v>0.06</v>
      </c>
      <c r="Q62" s="392">
        <v>0.06</v>
      </c>
      <c r="R62" s="392">
        <v>0.06</v>
      </c>
      <c r="S62" s="392">
        <v>0.06</v>
      </c>
      <c r="T62" s="393">
        <f>SUM(P63:S63)</f>
        <v>675</v>
      </c>
      <c r="U62" s="394">
        <f>+AS62</f>
        <v>0.19257950530035339</v>
      </c>
      <c r="V62" s="395" t="s">
        <v>37</v>
      </c>
      <c r="W62" s="396">
        <f>+U62/O62-1</f>
        <v>2.2096584216725565</v>
      </c>
      <c r="AA62" s="146">
        <v>349</v>
      </c>
      <c r="AB62" s="146">
        <v>219</v>
      </c>
      <c r="AC62" s="362">
        <f>((+AA62/AB62)-1)</f>
        <v>0.59360730593607314</v>
      </c>
      <c r="AD62" s="362"/>
      <c r="AE62" s="428">
        <v>326</v>
      </c>
      <c r="AF62" s="429">
        <v>347</v>
      </c>
      <c r="AG62" s="398">
        <f>((+AE62/AF62)-1)</f>
        <v>-6.0518731988472574E-2</v>
      </c>
      <c r="AH62" s="362"/>
      <c r="AI62" s="356"/>
      <c r="AJ62" s="430"/>
      <c r="AK62" s="431"/>
      <c r="AL62" s="362"/>
      <c r="AM62" s="324"/>
      <c r="AN62" s="432"/>
      <c r="AO62" s="370"/>
      <c r="AP62" s="362"/>
      <c r="AQ62" s="146">
        <f>+AA62+AE62+AI62+AM62</f>
        <v>675</v>
      </c>
      <c r="AR62" s="146">
        <f>+AB62+AF62+AJ62+AN62</f>
        <v>566</v>
      </c>
      <c r="AS62" s="157">
        <f>+AQ62/AR62-1</f>
        <v>0.19257950530035339</v>
      </c>
    </row>
    <row r="63" spans="1:45" ht="30" customHeight="1" thickBot="1" x14ac:dyDescent="0.3">
      <c r="A63" s="383"/>
      <c r="B63" s="402"/>
      <c r="C63" s="403"/>
      <c r="D63" s="403"/>
      <c r="E63" s="404"/>
      <c r="F63" s="405"/>
      <c r="G63" s="406"/>
      <c r="H63" s="407"/>
      <c r="I63" s="408"/>
      <c r="J63" s="408"/>
      <c r="K63" s="408"/>
      <c r="L63" s="408"/>
      <c r="M63" s="408"/>
      <c r="N63" s="386" t="s">
        <v>211</v>
      </c>
      <c r="O63" s="387"/>
      <c r="P63" s="411">
        <f>+AA62</f>
        <v>349</v>
      </c>
      <c r="Q63" s="411">
        <f>+AE62</f>
        <v>326</v>
      </c>
      <c r="R63" s="411"/>
      <c r="S63" s="411"/>
      <c r="T63" s="412"/>
      <c r="U63" s="413"/>
      <c r="V63" s="414"/>
      <c r="W63" s="415"/>
      <c r="AA63" s="146"/>
      <c r="AB63" s="146"/>
      <c r="AC63" s="362"/>
      <c r="AD63" s="362"/>
      <c r="AE63" s="428"/>
      <c r="AF63" s="429"/>
      <c r="AG63" s="398"/>
      <c r="AH63" s="362"/>
      <c r="AK63" s="366"/>
      <c r="AL63" s="362"/>
      <c r="AP63" s="362"/>
      <c r="AQ63" s="362"/>
      <c r="AR63" s="362"/>
      <c r="AS63" s="362"/>
    </row>
    <row r="64" spans="1:45" ht="30" customHeight="1" thickBot="1" x14ac:dyDescent="0.3">
      <c r="A64" s="383"/>
      <c r="B64" s="402"/>
      <c r="C64" s="403"/>
      <c r="D64" s="416"/>
      <c r="E64" s="417"/>
      <c r="F64" s="418"/>
      <c r="G64" s="419"/>
      <c r="H64" s="420"/>
      <c r="I64" s="421"/>
      <c r="J64" s="421"/>
      <c r="K64" s="421"/>
      <c r="L64" s="421"/>
      <c r="M64" s="421"/>
      <c r="N64" s="386" t="s">
        <v>212</v>
      </c>
      <c r="O64" s="387"/>
      <c r="P64" s="422">
        <f>+AC62</f>
        <v>0.59360730593607314</v>
      </c>
      <c r="Q64" s="422">
        <f>+AG62</f>
        <v>-6.0518731988472574E-2</v>
      </c>
      <c r="R64" s="423"/>
      <c r="S64" s="423"/>
      <c r="T64" s="424"/>
      <c r="U64" s="425"/>
      <c r="V64" s="426"/>
      <c r="W64" s="427"/>
      <c r="AA64" s="146"/>
      <c r="AB64" s="146"/>
      <c r="AC64" s="362"/>
      <c r="AD64" s="362"/>
      <c r="AE64" s="428"/>
      <c r="AF64" s="429"/>
      <c r="AG64" s="398"/>
      <c r="AH64" s="362"/>
      <c r="AK64" s="366"/>
      <c r="AL64" s="362"/>
      <c r="AP64" s="362"/>
      <c r="AQ64" s="362"/>
      <c r="AR64" s="362"/>
      <c r="AS64" s="362"/>
    </row>
    <row r="65" spans="1:45" ht="24.95" customHeight="1" thickBot="1" x14ac:dyDescent="0.3">
      <c r="A65" s="383"/>
      <c r="B65" s="402"/>
      <c r="C65" s="403"/>
      <c r="D65" s="385" t="s">
        <v>366</v>
      </c>
      <c r="E65" s="386" t="s">
        <v>367</v>
      </c>
      <c r="F65" s="387"/>
      <c r="G65" s="388" t="s">
        <v>368</v>
      </c>
      <c r="H65" s="389"/>
      <c r="I65" s="390" t="s">
        <v>25</v>
      </c>
      <c r="J65" s="390" t="s">
        <v>8</v>
      </c>
      <c r="K65" s="390" t="s">
        <v>10</v>
      </c>
      <c r="L65" s="390" t="s">
        <v>12</v>
      </c>
      <c r="M65" s="390" t="s">
        <v>23</v>
      </c>
      <c r="N65" s="391">
        <v>2022</v>
      </c>
      <c r="O65" s="392">
        <v>0.75</v>
      </c>
      <c r="P65" s="392">
        <v>0.75</v>
      </c>
      <c r="Q65" s="392">
        <v>0.75</v>
      </c>
      <c r="R65" s="392">
        <v>0.75</v>
      </c>
      <c r="S65" s="392">
        <v>0.75</v>
      </c>
      <c r="T65" s="393">
        <f>SUM(P66:S66)</f>
        <v>267</v>
      </c>
      <c r="U65" s="394">
        <f>+AS65</f>
        <v>0.67085427135678388</v>
      </c>
      <c r="V65" s="433" t="s">
        <v>36</v>
      </c>
      <c r="W65" s="396">
        <f>+U65/O65-1</f>
        <v>-0.10552763819095479</v>
      </c>
      <c r="AA65" s="146">
        <v>134</v>
      </c>
      <c r="AB65" s="146">
        <v>169</v>
      </c>
      <c r="AC65" s="362">
        <f t="shared" ref="AC65:AC86" si="4">+AA65/AB65</f>
        <v>0.79289940828402372</v>
      </c>
      <c r="AD65" s="362"/>
      <c r="AE65" s="434">
        <v>133</v>
      </c>
      <c r="AF65" s="397">
        <v>229</v>
      </c>
      <c r="AG65" s="398">
        <f t="shared" ref="AG65:AG86" si="5">+AE65/AF65</f>
        <v>0.58078602620087338</v>
      </c>
      <c r="AH65" s="362"/>
      <c r="AI65" s="435"/>
      <c r="AJ65" s="399"/>
      <c r="AK65" s="400"/>
      <c r="AL65" s="362"/>
      <c r="AM65" s="436"/>
      <c r="AN65" s="401"/>
      <c r="AO65" s="370"/>
      <c r="AP65" s="362"/>
      <c r="AQ65" s="146">
        <f>+AA65+AE65+AI65+AM65</f>
        <v>267</v>
      </c>
      <c r="AR65" s="146">
        <f>+AB65+AF65+AJ65+AN65</f>
        <v>398</v>
      </c>
      <c r="AS65" s="157">
        <f>+AQ65/AR65</f>
        <v>0.67085427135678388</v>
      </c>
    </row>
    <row r="66" spans="1:45" ht="24.95" customHeight="1" thickBot="1" x14ac:dyDescent="0.3">
      <c r="A66" s="383"/>
      <c r="B66" s="402"/>
      <c r="C66" s="403"/>
      <c r="D66" s="403"/>
      <c r="E66" s="404"/>
      <c r="F66" s="405"/>
      <c r="G66" s="406"/>
      <c r="H66" s="407"/>
      <c r="I66" s="408"/>
      <c r="J66" s="408"/>
      <c r="K66" s="408"/>
      <c r="L66" s="408"/>
      <c r="M66" s="408"/>
      <c r="N66" s="386" t="s">
        <v>211</v>
      </c>
      <c r="O66" s="387"/>
      <c r="P66" s="411">
        <f>+AA65</f>
        <v>134</v>
      </c>
      <c r="Q66" s="437">
        <f>+AE65</f>
        <v>133</v>
      </c>
      <c r="R66" s="411"/>
      <c r="S66" s="411"/>
      <c r="T66" s="412"/>
      <c r="U66" s="413"/>
      <c r="V66" s="438"/>
      <c r="W66" s="415"/>
      <c r="AA66" s="146"/>
      <c r="AB66" s="146"/>
      <c r="AC66" s="362"/>
      <c r="AD66" s="362"/>
      <c r="AE66" s="434"/>
      <c r="AF66" s="397"/>
      <c r="AG66" s="398"/>
      <c r="AH66" s="362"/>
      <c r="AK66" s="366"/>
      <c r="AL66" s="362"/>
      <c r="AP66" s="362"/>
      <c r="AQ66" s="362"/>
      <c r="AR66" s="362"/>
      <c r="AS66" s="362"/>
    </row>
    <row r="67" spans="1:45" ht="24.95" customHeight="1" thickBot="1" x14ac:dyDescent="0.3">
      <c r="A67" s="383"/>
      <c r="B67" s="439"/>
      <c r="C67" s="416"/>
      <c r="D67" s="416"/>
      <c r="E67" s="417"/>
      <c r="F67" s="418"/>
      <c r="G67" s="419"/>
      <c r="H67" s="420"/>
      <c r="I67" s="421"/>
      <c r="J67" s="421"/>
      <c r="K67" s="421"/>
      <c r="L67" s="421"/>
      <c r="M67" s="421"/>
      <c r="N67" s="386" t="s">
        <v>212</v>
      </c>
      <c r="O67" s="387"/>
      <c r="P67" s="422">
        <f>+AC65</f>
        <v>0.79289940828402372</v>
      </c>
      <c r="Q67" s="422">
        <f>+AG65</f>
        <v>0.58078602620087338</v>
      </c>
      <c r="R67" s="423"/>
      <c r="S67" s="423"/>
      <c r="T67" s="424"/>
      <c r="U67" s="425"/>
      <c r="V67" s="440"/>
      <c r="W67" s="427"/>
      <c r="AA67" s="146"/>
      <c r="AB67" s="146"/>
      <c r="AC67" s="362"/>
      <c r="AD67" s="362"/>
      <c r="AE67" s="434"/>
      <c r="AF67" s="397"/>
      <c r="AG67" s="398"/>
      <c r="AH67" s="362"/>
      <c r="AK67" s="366"/>
      <c r="AL67" s="362"/>
      <c r="AP67" s="362"/>
      <c r="AQ67" s="362"/>
      <c r="AR67" s="362"/>
      <c r="AS67" s="362"/>
    </row>
    <row r="68" spans="1:45" ht="24.95" customHeight="1" thickBot="1" x14ac:dyDescent="0.3">
      <c r="A68" s="383"/>
      <c r="B68" s="441" t="s">
        <v>369</v>
      </c>
      <c r="C68" s="385" t="s">
        <v>370</v>
      </c>
      <c r="D68" s="385" t="s">
        <v>371</v>
      </c>
      <c r="E68" s="386" t="s">
        <v>372</v>
      </c>
      <c r="F68" s="387"/>
      <c r="G68" s="388" t="s">
        <v>373</v>
      </c>
      <c r="H68" s="389"/>
      <c r="I68" s="390" t="s">
        <v>25</v>
      </c>
      <c r="J68" s="390" t="s">
        <v>8</v>
      </c>
      <c r="K68" s="390" t="s">
        <v>10</v>
      </c>
      <c r="L68" s="390" t="s">
        <v>12</v>
      </c>
      <c r="M68" s="390" t="s">
        <v>23</v>
      </c>
      <c r="N68" s="391">
        <v>2022</v>
      </c>
      <c r="O68" s="392">
        <v>0.7</v>
      </c>
      <c r="P68" s="392">
        <v>0.7</v>
      </c>
      <c r="Q68" s="392">
        <v>0.7</v>
      </c>
      <c r="R68" s="392">
        <v>0.7</v>
      </c>
      <c r="S68" s="392">
        <v>0.7</v>
      </c>
      <c r="T68" s="393">
        <f>SUM(P69:S69)</f>
        <v>1286</v>
      </c>
      <c r="U68" s="394">
        <f>+AS68</f>
        <v>0.67329842931937178</v>
      </c>
      <c r="V68" s="442" t="s">
        <v>35</v>
      </c>
      <c r="W68" s="396">
        <f>+U68/O68-1</f>
        <v>-3.8145100972325929E-2</v>
      </c>
      <c r="AA68" s="146">
        <v>635</v>
      </c>
      <c r="AB68" s="146">
        <v>987</v>
      </c>
      <c r="AC68" s="362">
        <f t="shared" si="4"/>
        <v>0.64336372847011147</v>
      </c>
      <c r="AD68" s="362"/>
      <c r="AE68" s="428">
        <v>651</v>
      </c>
      <c r="AF68" s="397">
        <v>923</v>
      </c>
      <c r="AG68" s="398">
        <f t="shared" si="5"/>
        <v>0.7053087757313109</v>
      </c>
      <c r="AH68" s="362"/>
      <c r="AI68" s="443"/>
      <c r="AJ68" s="399"/>
      <c r="AK68" s="400"/>
      <c r="AL68" s="362"/>
      <c r="AM68" s="444"/>
      <c r="AN68" s="401"/>
      <c r="AO68" s="370"/>
      <c r="AP68" s="362"/>
      <c r="AQ68" s="146">
        <f>+AA68+AE68+AI68+AM68</f>
        <v>1286</v>
      </c>
      <c r="AR68" s="146">
        <f>+AB68+AF68+AJ68+AN68</f>
        <v>1910</v>
      </c>
      <c r="AS68" s="157">
        <f>+AQ68/AR68</f>
        <v>0.67329842931937178</v>
      </c>
    </row>
    <row r="69" spans="1:45" ht="24.95" customHeight="1" thickBot="1" x14ac:dyDescent="0.3">
      <c r="A69" s="383"/>
      <c r="B69" s="445"/>
      <c r="C69" s="403"/>
      <c r="D69" s="403"/>
      <c r="E69" s="404"/>
      <c r="F69" s="405"/>
      <c r="G69" s="406"/>
      <c r="H69" s="407"/>
      <c r="I69" s="408"/>
      <c r="J69" s="408"/>
      <c r="K69" s="408"/>
      <c r="L69" s="408"/>
      <c r="M69" s="408"/>
      <c r="N69" s="386" t="s">
        <v>211</v>
      </c>
      <c r="O69" s="387"/>
      <c r="P69" s="411">
        <f>+AA68</f>
        <v>635</v>
      </c>
      <c r="Q69" s="410">
        <f>+AE68</f>
        <v>651</v>
      </c>
      <c r="R69" s="411"/>
      <c r="S69" s="411"/>
      <c r="T69" s="412"/>
      <c r="U69" s="413"/>
      <c r="V69" s="446"/>
      <c r="W69" s="415"/>
      <c r="AA69" s="146"/>
      <c r="AB69" s="146"/>
      <c r="AC69" s="362"/>
      <c r="AD69" s="362"/>
      <c r="AE69" s="428"/>
      <c r="AF69" s="397"/>
      <c r="AG69" s="398"/>
      <c r="AH69" s="362"/>
      <c r="AK69" s="366"/>
      <c r="AL69" s="362"/>
      <c r="AP69" s="362"/>
      <c r="AQ69" s="362"/>
      <c r="AR69" s="362"/>
      <c r="AS69" s="362"/>
    </row>
    <row r="70" spans="1:45" ht="24.95" customHeight="1" thickBot="1" x14ac:dyDescent="0.3">
      <c r="A70" s="383"/>
      <c r="B70" s="447"/>
      <c r="C70" s="416"/>
      <c r="D70" s="416"/>
      <c r="E70" s="417"/>
      <c r="F70" s="418"/>
      <c r="G70" s="419"/>
      <c r="H70" s="420"/>
      <c r="I70" s="421"/>
      <c r="J70" s="421"/>
      <c r="K70" s="421"/>
      <c r="L70" s="421"/>
      <c r="M70" s="421"/>
      <c r="N70" s="386" t="s">
        <v>212</v>
      </c>
      <c r="O70" s="387"/>
      <c r="P70" s="422">
        <f>+AC68</f>
        <v>0.64336372847011147</v>
      </c>
      <c r="Q70" s="422">
        <f>+AG68</f>
        <v>0.7053087757313109</v>
      </c>
      <c r="R70" s="423"/>
      <c r="S70" s="423"/>
      <c r="T70" s="424"/>
      <c r="U70" s="425"/>
      <c r="V70" s="448"/>
      <c r="W70" s="427"/>
      <c r="AA70" s="146"/>
      <c r="AB70" s="146"/>
      <c r="AC70" s="362"/>
      <c r="AD70" s="362"/>
      <c r="AE70" s="428"/>
      <c r="AF70" s="397"/>
      <c r="AG70" s="398"/>
      <c r="AH70" s="362"/>
      <c r="AK70" s="366"/>
      <c r="AL70" s="362"/>
      <c r="AP70" s="362"/>
      <c r="AQ70" s="362"/>
      <c r="AR70" s="362"/>
      <c r="AS70" s="362"/>
    </row>
    <row r="71" spans="1:45" ht="24.95" customHeight="1" thickBot="1" x14ac:dyDescent="0.3">
      <c r="A71" s="383"/>
      <c r="B71" s="441" t="s">
        <v>374</v>
      </c>
      <c r="C71" s="385" t="s">
        <v>375</v>
      </c>
      <c r="D71" s="385" t="s">
        <v>376</v>
      </c>
      <c r="E71" s="386" t="s">
        <v>377</v>
      </c>
      <c r="F71" s="387"/>
      <c r="G71" s="388" t="s">
        <v>378</v>
      </c>
      <c r="H71" s="389"/>
      <c r="I71" s="390" t="s">
        <v>25</v>
      </c>
      <c r="J71" s="390" t="s">
        <v>8</v>
      </c>
      <c r="K71" s="390" t="s">
        <v>10</v>
      </c>
      <c r="L71" s="390" t="s">
        <v>12</v>
      </c>
      <c r="M71" s="390" t="s">
        <v>23</v>
      </c>
      <c r="N71" s="391">
        <v>2022</v>
      </c>
      <c r="O71" s="392">
        <v>29.5</v>
      </c>
      <c r="P71" s="392">
        <v>29.5</v>
      </c>
      <c r="Q71" s="392">
        <v>29.5</v>
      </c>
      <c r="R71" s="392">
        <v>29.5</v>
      </c>
      <c r="S71" s="392">
        <v>29.5</v>
      </c>
      <c r="T71" s="393">
        <f>SUM(P72:S72)</f>
        <v>39348</v>
      </c>
      <c r="U71" s="394">
        <f>+AS71</f>
        <v>30.597200622083982</v>
      </c>
      <c r="V71" s="442" t="s">
        <v>35</v>
      </c>
      <c r="W71" s="396">
        <f>+U71/O71-1</f>
        <v>3.7193241426575652E-2</v>
      </c>
      <c r="AA71" s="146">
        <v>19052</v>
      </c>
      <c r="AB71" s="146">
        <v>635</v>
      </c>
      <c r="AC71" s="362">
        <f t="shared" si="4"/>
        <v>30.003149606299214</v>
      </c>
      <c r="AD71" s="362"/>
      <c r="AE71" s="397">
        <v>20296</v>
      </c>
      <c r="AF71" s="428">
        <v>651</v>
      </c>
      <c r="AG71" s="398">
        <f t="shared" si="5"/>
        <v>31.176651305683563</v>
      </c>
      <c r="AH71" s="362"/>
      <c r="AI71" s="399"/>
      <c r="AJ71" s="356"/>
      <c r="AK71" s="400"/>
      <c r="AL71" s="362"/>
      <c r="AM71" s="401"/>
      <c r="AN71" s="324"/>
      <c r="AO71" s="370"/>
      <c r="AP71" s="362"/>
      <c r="AQ71" s="146">
        <f>+AA71+AE71+AI71+AM71</f>
        <v>39348</v>
      </c>
      <c r="AR71" s="146">
        <f>+AB71+AF71+AJ71+AN71</f>
        <v>1286</v>
      </c>
      <c r="AS71" s="157">
        <f>+AQ71/AR71</f>
        <v>30.597200622083982</v>
      </c>
    </row>
    <row r="72" spans="1:45" ht="24.95" customHeight="1" thickBot="1" x14ac:dyDescent="0.3">
      <c r="A72" s="383"/>
      <c r="B72" s="445"/>
      <c r="C72" s="403"/>
      <c r="D72" s="403"/>
      <c r="E72" s="404"/>
      <c r="F72" s="405"/>
      <c r="G72" s="406"/>
      <c r="H72" s="407"/>
      <c r="I72" s="408"/>
      <c r="J72" s="408"/>
      <c r="K72" s="408"/>
      <c r="L72" s="408"/>
      <c r="M72" s="408"/>
      <c r="N72" s="386" t="s">
        <v>211</v>
      </c>
      <c r="O72" s="387"/>
      <c r="P72" s="411">
        <f>+AA71</f>
        <v>19052</v>
      </c>
      <c r="Q72" s="410">
        <f>+AE71</f>
        <v>20296</v>
      </c>
      <c r="R72" s="411"/>
      <c r="S72" s="411"/>
      <c r="T72" s="412"/>
      <c r="U72" s="413"/>
      <c r="V72" s="446"/>
      <c r="W72" s="415"/>
      <c r="AA72" s="146"/>
      <c r="AB72" s="146"/>
      <c r="AC72" s="362"/>
      <c r="AD72" s="362"/>
      <c r="AE72" s="397"/>
      <c r="AF72" s="428"/>
      <c r="AG72" s="398"/>
      <c r="AH72" s="362"/>
      <c r="AK72" s="366"/>
      <c r="AL72" s="362"/>
      <c r="AP72" s="362"/>
      <c r="AQ72" s="362"/>
      <c r="AR72" s="362"/>
      <c r="AS72" s="362"/>
    </row>
    <row r="73" spans="1:45" ht="24.95" customHeight="1" thickBot="1" x14ac:dyDescent="0.3">
      <c r="A73" s="383"/>
      <c r="B73" s="447"/>
      <c r="C73" s="416"/>
      <c r="D73" s="416"/>
      <c r="E73" s="417"/>
      <c r="F73" s="418"/>
      <c r="G73" s="419"/>
      <c r="H73" s="420"/>
      <c r="I73" s="421"/>
      <c r="J73" s="421"/>
      <c r="K73" s="421"/>
      <c r="L73" s="421"/>
      <c r="M73" s="421"/>
      <c r="N73" s="386" t="s">
        <v>212</v>
      </c>
      <c r="O73" s="387"/>
      <c r="P73" s="423">
        <f>+AC71</f>
        <v>30.003149606299214</v>
      </c>
      <c r="Q73" s="423">
        <f>+AG71</f>
        <v>31.176651305683563</v>
      </c>
      <c r="R73" s="423"/>
      <c r="S73" s="423"/>
      <c r="T73" s="424"/>
      <c r="U73" s="425"/>
      <c r="V73" s="448"/>
      <c r="W73" s="427"/>
      <c r="AA73" s="146"/>
      <c r="AB73" s="146"/>
      <c r="AC73" s="362"/>
      <c r="AD73" s="362"/>
      <c r="AE73" s="397"/>
      <c r="AF73" s="428"/>
      <c r="AG73" s="398"/>
      <c r="AH73" s="362"/>
      <c r="AK73" s="366"/>
      <c r="AL73" s="362"/>
      <c r="AP73" s="362"/>
      <c r="AQ73" s="362"/>
      <c r="AR73" s="362"/>
      <c r="AS73" s="362"/>
    </row>
    <row r="74" spans="1:45" ht="24.95" customHeight="1" thickBot="1" x14ac:dyDescent="0.3">
      <c r="A74" s="383"/>
      <c r="B74" s="441" t="s">
        <v>379</v>
      </c>
      <c r="C74" s="385" t="s">
        <v>380</v>
      </c>
      <c r="D74" s="385" t="s">
        <v>381</v>
      </c>
      <c r="E74" s="386" t="s">
        <v>382</v>
      </c>
      <c r="F74" s="387"/>
      <c r="G74" s="388" t="s">
        <v>383</v>
      </c>
      <c r="H74" s="389"/>
      <c r="I74" s="390" t="s">
        <v>25</v>
      </c>
      <c r="J74" s="390" t="s">
        <v>8</v>
      </c>
      <c r="K74" s="390" t="s">
        <v>10</v>
      </c>
      <c r="L74" s="390" t="s">
        <v>12</v>
      </c>
      <c r="M74" s="390" t="s">
        <v>23</v>
      </c>
      <c r="N74" s="391">
        <v>2022</v>
      </c>
      <c r="O74" s="392">
        <v>1.95</v>
      </c>
      <c r="P74" s="392">
        <v>1.95</v>
      </c>
      <c r="Q74" s="392">
        <v>1.95</v>
      </c>
      <c r="R74" s="392">
        <v>1.95</v>
      </c>
      <c r="S74" s="392">
        <v>1.95</v>
      </c>
      <c r="T74" s="393">
        <f>SUM(P75:S75)</f>
        <v>2989</v>
      </c>
      <c r="U74" s="394">
        <f>+AS74</f>
        <v>2.3242612752721619</v>
      </c>
      <c r="V74" s="433" t="s">
        <v>36</v>
      </c>
      <c r="W74" s="396">
        <f>+U74/O74-1</f>
        <v>0.19192885911392921</v>
      </c>
      <c r="AA74" s="146">
        <v>1431</v>
      </c>
      <c r="AB74" s="146">
        <v>635</v>
      </c>
      <c r="AC74" s="362">
        <f t="shared" si="4"/>
        <v>2.253543307086614</v>
      </c>
      <c r="AD74" s="362"/>
      <c r="AE74" s="397">
        <v>1558</v>
      </c>
      <c r="AF74" s="434">
        <v>651</v>
      </c>
      <c r="AG74" s="398">
        <f t="shared" si="5"/>
        <v>2.393241167434716</v>
      </c>
      <c r="AH74" s="362"/>
      <c r="AI74" s="399"/>
      <c r="AJ74" s="356"/>
      <c r="AK74" s="400"/>
      <c r="AL74" s="362"/>
      <c r="AM74" s="401"/>
      <c r="AN74" s="324"/>
      <c r="AO74" s="370"/>
      <c r="AP74" s="362"/>
      <c r="AQ74" s="146">
        <f>+AA74+AE74+AI74+AM74</f>
        <v>2989</v>
      </c>
      <c r="AR74" s="146">
        <f>+AB74+AF74+AJ74+AN74</f>
        <v>1286</v>
      </c>
      <c r="AS74" s="157">
        <f>+AQ74/AR74</f>
        <v>2.3242612752721619</v>
      </c>
    </row>
    <row r="75" spans="1:45" ht="24.95" customHeight="1" thickBot="1" x14ac:dyDescent="0.3">
      <c r="A75" s="383"/>
      <c r="B75" s="445"/>
      <c r="C75" s="403"/>
      <c r="D75" s="403"/>
      <c r="E75" s="404"/>
      <c r="F75" s="405"/>
      <c r="G75" s="406"/>
      <c r="H75" s="407"/>
      <c r="I75" s="408"/>
      <c r="J75" s="408"/>
      <c r="K75" s="408"/>
      <c r="L75" s="408"/>
      <c r="M75" s="408"/>
      <c r="N75" s="386" t="s">
        <v>211</v>
      </c>
      <c r="O75" s="387"/>
      <c r="P75" s="411">
        <f>+AA74</f>
        <v>1431</v>
      </c>
      <c r="Q75" s="410">
        <f>+AE74</f>
        <v>1558</v>
      </c>
      <c r="R75" s="411"/>
      <c r="S75" s="411"/>
      <c r="T75" s="412"/>
      <c r="U75" s="413"/>
      <c r="V75" s="438"/>
      <c r="W75" s="415"/>
      <c r="AA75" s="146"/>
      <c r="AB75" s="146"/>
      <c r="AC75" s="362"/>
      <c r="AD75" s="362"/>
      <c r="AE75" s="397"/>
      <c r="AF75" s="434"/>
      <c r="AG75" s="398"/>
      <c r="AH75" s="362"/>
      <c r="AK75" s="366"/>
      <c r="AL75" s="362"/>
      <c r="AP75" s="362"/>
      <c r="AQ75" s="362"/>
      <c r="AR75" s="362"/>
      <c r="AS75" s="362"/>
    </row>
    <row r="76" spans="1:45" ht="24.95" customHeight="1" thickBot="1" x14ac:dyDescent="0.3">
      <c r="A76" s="383"/>
      <c r="B76" s="447"/>
      <c r="C76" s="416"/>
      <c r="D76" s="416"/>
      <c r="E76" s="417"/>
      <c r="F76" s="418"/>
      <c r="G76" s="419"/>
      <c r="H76" s="420"/>
      <c r="I76" s="421"/>
      <c r="J76" s="421"/>
      <c r="K76" s="421"/>
      <c r="L76" s="421"/>
      <c r="M76" s="421"/>
      <c r="N76" s="386" t="s">
        <v>212</v>
      </c>
      <c r="O76" s="387"/>
      <c r="P76" s="422">
        <f>+AC74</f>
        <v>2.253543307086614</v>
      </c>
      <c r="Q76" s="422">
        <f>+AG74</f>
        <v>2.393241167434716</v>
      </c>
      <c r="R76" s="423"/>
      <c r="S76" s="423"/>
      <c r="T76" s="424"/>
      <c r="U76" s="425"/>
      <c r="V76" s="440"/>
      <c r="W76" s="427"/>
      <c r="AA76" s="146"/>
      <c r="AB76" s="146"/>
      <c r="AC76" s="362"/>
      <c r="AD76" s="362"/>
      <c r="AE76" s="397"/>
      <c r="AF76" s="434"/>
      <c r="AG76" s="398"/>
      <c r="AH76" s="362"/>
      <c r="AK76" s="366"/>
      <c r="AL76" s="362"/>
      <c r="AP76" s="362"/>
      <c r="AQ76" s="362"/>
      <c r="AR76" s="362"/>
      <c r="AS76" s="362"/>
    </row>
    <row r="77" spans="1:45" ht="24.95" customHeight="1" thickBot="1" x14ac:dyDescent="0.3">
      <c r="A77" s="383"/>
      <c r="B77" s="441" t="s">
        <v>384</v>
      </c>
      <c r="C77" s="385" t="s">
        <v>385</v>
      </c>
      <c r="D77" s="385" t="s">
        <v>386</v>
      </c>
      <c r="E77" s="386" t="s">
        <v>387</v>
      </c>
      <c r="F77" s="387"/>
      <c r="G77" s="388" t="s">
        <v>388</v>
      </c>
      <c r="H77" s="389"/>
      <c r="I77" s="390" t="s">
        <v>25</v>
      </c>
      <c r="J77" s="390" t="s">
        <v>8</v>
      </c>
      <c r="K77" s="390" t="s">
        <v>10</v>
      </c>
      <c r="L77" s="390" t="s">
        <v>79</v>
      </c>
      <c r="M77" s="390" t="s">
        <v>23</v>
      </c>
      <c r="N77" s="391">
        <v>2022</v>
      </c>
      <c r="O77" s="392">
        <v>0.23</v>
      </c>
      <c r="P77" s="392">
        <v>0.23</v>
      </c>
      <c r="Q77" s="392">
        <v>0.23</v>
      </c>
      <c r="R77" s="392">
        <v>0.23</v>
      </c>
      <c r="S77" s="392">
        <v>0.23</v>
      </c>
      <c r="T77" s="393">
        <f>SUM(P78:S78)</f>
        <v>163</v>
      </c>
      <c r="U77" s="394">
        <f>+AS77</f>
        <v>0.61048689138576784</v>
      </c>
      <c r="V77" s="395" t="s">
        <v>37</v>
      </c>
      <c r="W77" s="396">
        <f>+U77/O77-1</f>
        <v>1.654290832112034</v>
      </c>
      <c r="AA77" s="146">
        <v>94</v>
      </c>
      <c r="AB77" s="146">
        <v>134</v>
      </c>
      <c r="AC77" s="362">
        <f t="shared" si="4"/>
        <v>0.70149253731343286</v>
      </c>
      <c r="AD77" s="362"/>
      <c r="AE77" s="397">
        <v>69</v>
      </c>
      <c r="AF77" s="434">
        <v>133</v>
      </c>
      <c r="AG77" s="398">
        <f t="shared" si="5"/>
        <v>0.51879699248120303</v>
      </c>
      <c r="AH77" s="362"/>
      <c r="AI77" s="399"/>
      <c r="AJ77" s="356"/>
      <c r="AK77" s="400"/>
      <c r="AL77" s="362"/>
      <c r="AM77" s="401"/>
      <c r="AN77" s="324"/>
      <c r="AO77" s="370"/>
      <c r="AP77" s="362"/>
      <c r="AQ77" s="146">
        <f>+AA77+AE77+AI77+AM77</f>
        <v>163</v>
      </c>
      <c r="AR77" s="146">
        <f>+AB77+AF77+AJ77+AN77</f>
        <v>267</v>
      </c>
      <c r="AS77" s="157">
        <f>+AQ77/AR77</f>
        <v>0.61048689138576784</v>
      </c>
    </row>
    <row r="78" spans="1:45" ht="24.95" customHeight="1" thickBot="1" x14ac:dyDescent="0.3">
      <c r="A78" s="383"/>
      <c r="B78" s="445"/>
      <c r="C78" s="403"/>
      <c r="D78" s="403"/>
      <c r="E78" s="404"/>
      <c r="F78" s="405"/>
      <c r="G78" s="406"/>
      <c r="H78" s="407"/>
      <c r="I78" s="408"/>
      <c r="J78" s="408"/>
      <c r="K78" s="408"/>
      <c r="L78" s="408"/>
      <c r="M78" s="408"/>
      <c r="N78" s="386" t="s">
        <v>211</v>
      </c>
      <c r="O78" s="387"/>
      <c r="P78" s="411">
        <f>+AA77</f>
        <v>94</v>
      </c>
      <c r="Q78" s="410">
        <f>+AE77</f>
        <v>69</v>
      </c>
      <c r="R78" s="411"/>
      <c r="S78" s="411"/>
      <c r="T78" s="412"/>
      <c r="U78" s="413"/>
      <c r="V78" s="414"/>
      <c r="W78" s="415"/>
      <c r="AA78" s="146"/>
      <c r="AB78" s="146"/>
      <c r="AC78" s="362"/>
      <c r="AD78" s="362"/>
      <c r="AE78" s="397"/>
      <c r="AF78" s="434"/>
      <c r="AG78" s="398"/>
      <c r="AH78" s="362"/>
      <c r="AK78" s="366"/>
      <c r="AL78" s="362"/>
      <c r="AP78" s="362"/>
      <c r="AQ78" s="362"/>
      <c r="AR78" s="362"/>
      <c r="AS78" s="362"/>
    </row>
    <row r="79" spans="1:45" ht="24.95" customHeight="1" thickBot="1" x14ac:dyDescent="0.3">
      <c r="A79" s="383"/>
      <c r="B79" s="445"/>
      <c r="C79" s="403"/>
      <c r="D79" s="416"/>
      <c r="E79" s="417"/>
      <c r="F79" s="418"/>
      <c r="G79" s="419"/>
      <c r="H79" s="420"/>
      <c r="I79" s="421"/>
      <c r="J79" s="421"/>
      <c r="K79" s="421"/>
      <c r="L79" s="421"/>
      <c r="M79" s="421"/>
      <c r="N79" s="386" t="s">
        <v>212</v>
      </c>
      <c r="O79" s="387"/>
      <c r="P79" s="422">
        <f>+AC77</f>
        <v>0.70149253731343286</v>
      </c>
      <c r="Q79" s="422">
        <f>+AG77</f>
        <v>0.51879699248120303</v>
      </c>
      <c r="R79" s="423"/>
      <c r="S79" s="423"/>
      <c r="T79" s="424"/>
      <c r="U79" s="425"/>
      <c r="V79" s="426"/>
      <c r="W79" s="427"/>
      <c r="AA79" s="146"/>
      <c r="AB79" s="146"/>
      <c r="AC79" s="362"/>
      <c r="AD79" s="362"/>
      <c r="AE79" s="397"/>
      <c r="AF79" s="434"/>
      <c r="AG79" s="398"/>
      <c r="AH79" s="362"/>
      <c r="AK79" s="366"/>
      <c r="AL79" s="362"/>
      <c r="AP79" s="362"/>
      <c r="AQ79" s="362"/>
      <c r="AR79" s="362"/>
      <c r="AS79" s="362"/>
    </row>
    <row r="80" spans="1:45" ht="24.95" customHeight="1" thickBot="1" x14ac:dyDescent="0.3">
      <c r="A80" s="383"/>
      <c r="B80" s="445"/>
      <c r="C80" s="403"/>
      <c r="D80" s="385" t="s">
        <v>389</v>
      </c>
      <c r="E80" s="386" t="s">
        <v>390</v>
      </c>
      <c r="F80" s="387"/>
      <c r="G80" s="388" t="s">
        <v>391</v>
      </c>
      <c r="H80" s="389"/>
      <c r="I80" s="390" t="s">
        <v>25</v>
      </c>
      <c r="J80" s="390" t="s">
        <v>8</v>
      </c>
      <c r="K80" s="390" t="s">
        <v>10</v>
      </c>
      <c r="L80" s="390" t="s">
        <v>79</v>
      </c>
      <c r="M80" s="390" t="s">
        <v>23</v>
      </c>
      <c r="N80" s="391">
        <v>2022</v>
      </c>
      <c r="O80" s="392">
        <v>0.11</v>
      </c>
      <c r="P80" s="392">
        <v>0.11</v>
      </c>
      <c r="Q80" s="392">
        <v>0.11</v>
      </c>
      <c r="R80" s="392">
        <v>0.11</v>
      </c>
      <c r="S80" s="392">
        <v>0.11</v>
      </c>
      <c r="T80" s="393">
        <f>SUM(P81:S81)</f>
        <v>62</v>
      </c>
      <c r="U80" s="394">
        <f>+AS80</f>
        <v>0.23220973782771537</v>
      </c>
      <c r="V80" s="395" t="s">
        <v>37</v>
      </c>
      <c r="W80" s="396">
        <f>+U80/O80-1</f>
        <v>1.1109976166155944</v>
      </c>
      <c r="AA80" s="146">
        <v>25</v>
      </c>
      <c r="AB80" s="146">
        <v>134</v>
      </c>
      <c r="AC80" s="362">
        <f t="shared" si="4"/>
        <v>0.18656716417910449</v>
      </c>
      <c r="AD80" s="362"/>
      <c r="AE80" s="397">
        <v>37</v>
      </c>
      <c r="AF80" s="434">
        <v>133</v>
      </c>
      <c r="AG80" s="398">
        <f t="shared" si="5"/>
        <v>0.2781954887218045</v>
      </c>
      <c r="AH80" s="362"/>
      <c r="AI80" s="399"/>
      <c r="AJ80" s="356"/>
      <c r="AK80" s="400"/>
      <c r="AL80" s="362"/>
      <c r="AM80" s="401"/>
      <c r="AN80" s="324"/>
      <c r="AO80" s="370"/>
      <c r="AP80" s="362"/>
      <c r="AQ80" s="146">
        <f>+AA80+AE80+AI80+AM80</f>
        <v>62</v>
      </c>
      <c r="AR80" s="146">
        <f>+AB80+AF80+AJ80+AN80</f>
        <v>267</v>
      </c>
      <c r="AS80" s="157">
        <f>+AQ80/AR80</f>
        <v>0.23220973782771537</v>
      </c>
    </row>
    <row r="81" spans="1:49" ht="24.95" customHeight="1" thickBot="1" x14ac:dyDescent="0.3">
      <c r="A81" s="383"/>
      <c r="B81" s="445"/>
      <c r="C81" s="403"/>
      <c r="D81" s="403"/>
      <c r="E81" s="404"/>
      <c r="F81" s="405"/>
      <c r="G81" s="406"/>
      <c r="H81" s="407"/>
      <c r="I81" s="408"/>
      <c r="J81" s="408"/>
      <c r="K81" s="408"/>
      <c r="L81" s="408"/>
      <c r="M81" s="408"/>
      <c r="N81" s="386" t="s">
        <v>211</v>
      </c>
      <c r="O81" s="387"/>
      <c r="P81" s="411">
        <f>+AA80</f>
        <v>25</v>
      </c>
      <c r="Q81" s="410">
        <f>+AE80</f>
        <v>37</v>
      </c>
      <c r="R81" s="411"/>
      <c r="S81" s="411"/>
      <c r="T81" s="412"/>
      <c r="U81" s="413"/>
      <c r="V81" s="414"/>
      <c r="W81" s="415"/>
      <c r="AA81" s="146"/>
      <c r="AB81" s="146"/>
      <c r="AC81" s="362"/>
      <c r="AD81" s="362"/>
      <c r="AE81" s="397"/>
      <c r="AF81" s="434"/>
      <c r="AG81" s="398"/>
      <c r="AH81" s="362"/>
      <c r="AK81" s="366"/>
      <c r="AL81" s="362"/>
      <c r="AP81" s="362"/>
      <c r="AQ81" s="362"/>
      <c r="AR81" s="362"/>
      <c r="AS81" s="362"/>
    </row>
    <row r="82" spans="1:49" ht="24.95" customHeight="1" thickBot="1" x14ac:dyDescent="0.3">
      <c r="A82" s="383"/>
      <c r="B82" s="445"/>
      <c r="C82" s="403"/>
      <c r="D82" s="416"/>
      <c r="E82" s="417"/>
      <c r="F82" s="418"/>
      <c r="G82" s="419"/>
      <c r="H82" s="420"/>
      <c r="I82" s="421"/>
      <c r="J82" s="421"/>
      <c r="K82" s="421"/>
      <c r="L82" s="421"/>
      <c r="M82" s="421"/>
      <c r="N82" s="386" t="s">
        <v>212</v>
      </c>
      <c r="O82" s="387"/>
      <c r="P82" s="422">
        <f>+AC80</f>
        <v>0.18656716417910449</v>
      </c>
      <c r="Q82" s="422">
        <f>+AG80</f>
        <v>0.2781954887218045</v>
      </c>
      <c r="R82" s="423"/>
      <c r="S82" s="423"/>
      <c r="T82" s="424"/>
      <c r="U82" s="425"/>
      <c r="V82" s="426"/>
      <c r="W82" s="427"/>
      <c r="AA82" s="146"/>
      <c r="AB82" s="146"/>
      <c r="AC82" s="362"/>
      <c r="AD82" s="362"/>
      <c r="AE82" s="397"/>
      <c r="AF82" s="434"/>
      <c r="AG82" s="398"/>
      <c r="AH82" s="362"/>
      <c r="AK82" s="366"/>
      <c r="AL82" s="362"/>
      <c r="AP82" s="362"/>
      <c r="AQ82" s="362"/>
      <c r="AR82" s="362"/>
      <c r="AS82" s="362"/>
    </row>
    <row r="83" spans="1:49" ht="24.95" customHeight="1" thickBot="1" x14ac:dyDescent="0.3">
      <c r="A83" s="383"/>
      <c r="B83" s="445"/>
      <c r="C83" s="403"/>
      <c r="D83" s="385" t="s">
        <v>392</v>
      </c>
      <c r="E83" s="386" t="s">
        <v>393</v>
      </c>
      <c r="F83" s="387"/>
      <c r="G83" s="388" t="s">
        <v>394</v>
      </c>
      <c r="H83" s="389"/>
      <c r="I83" s="390" t="s">
        <v>25</v>
      </c>
      <c r="J83" s="390" t="s">
        <v>8</v>
      </c>
      <c r="K83" s="390" t="s">
        <v>10</v>
      </c>
      <c r="L83" s="390" t="s">
        <v>12</v>
      </c>
      <c r="M83" s="390" t="s">
        <v>23</v>
      </c>
      <c r="N83" s="391">
        <v>2022</v>
      </c>
      <c r="O83" s="392">
        <v>0.09</v>
      </c>
      <c r="P83" s="392">
        <v>0.09</v>
      </c>
      <c r="Q83" s="392">
        <v>0.09</v>
      </c>
      <c r="R83" s="392">
        <v>0.09</v>
      </c>
      <c r="S83" s="392">
        <v>0.09</v>
      </c>
      <c r="T83" s="393">
        <f>SUM(P84:S84)</f>
        <v>42</v>
      </c>
      <c r="U83" s="394">
        <f>+AS83</f>
        <v>0.15730337078651685</v>
      </c>
      <c r="V83" s="395" t="s">
        <v>37</v>
      </c>
      <c r="W83" s="396">
        <f>+U83/O83-1</f>
        <v>0.74781523096129843</v>
      </c>
      <c r="AA83" s="146">
        <v>15</v>
      </c>
      <c r="AB83" s="146">
        <v>134</v>
      </c>
      <c r="AC83" s="362">
        <f t="shared" si="4"/>
        <v>0.11194029850746269</v>
      </c>
      <c r="AD83" s="362"/>
      <c r="AE83" s="397">
        <v>27</v>
      </c>
      <c r="AF83" s="434">
        <v>133</v>
      </c>
      <c r="AG83" s="398">
        <f t="shared" si="5"/>
        <v>0.20300751879699247</v>
      </c>
      <c r="AH83" s="362"/>
      <c r="AI83" s="399"/>
      <c r="AJ83" s="356"/>
      <c r="AK83" s="400"/>
      <c r="AL83" s="362"/>
      <c r="AM83" s="449"/>
      <c r="AN83" s="450"/>
      <c r="AO83" s="451"/>
      <c r="AP83" s="362"/>
      <c r="AQ83" s="146">
        <f>+AA83+AE83+AI83+AM83</f>
        <v>42</v>
      </c>
      <c r="AR83" s="146">
        <f>+AB83+AF83+AJ83+AN83</f>
        <v>267</v>
      </c>
      <c r="AS83" s="157">
        <f>+AQ83/AR83</f>
        <v>0.15730337078651685</v>
      </c>
    </row>
    <row r="84" spans="1:49" ht="24.95" customHeight="1" thickBot="1" x14ac:dyDescent="0.3">
      <c r="A84" s="452"/>
      <c r="B84" s="445"/>
      <c r="C84" s="403"/>
      <c r="D84" s="403"/>
      <c r="E84" s="404"/>
      <c r="F84" s="405"/>
      <c r="G84" s="406"/>
      <c r="H84" s="407"/>
      <c r="I84" s="408"/>
      <c r="J84" s="408"/>
      <c r="K84" s="408"/>
      <c r="L84" s="408"/>
      <c r="M84" s="408"/>
      <c r="N84" s="386" t="s">
        <v>211</v>
      </c>
      <c r="O84" s="387"/>
      <c r="P84" s="411">
        <f>+AA83</f>
        <v>15</v>
      </c>
      <c r="Q84" s="410">
        <f>+AE83</f>
        <v>27</v>
      </c>
      <c r="R84" s="411"/>
      <c r="S84" s="411"/>
      <c r="T84" s="412"/>
      <c r="U84" s="413"/>
      <c r="V84" s="414"/>
      <c r="W84" s="415"/>
      <c r="AA84" s="146"/>
      <c r="AB84" s="146"/>
      <c r="AC84" s="362"/>
      <c r="AD84" s="362"/>
      <c r="AE84" s="397"/>
      <c r="AF84" s="434"/>
      <c r="AG84" s="398"/>
      <c r="AH84" s="362"/>
      <c r="AK84" s="366"/>
      <c r="AL84" s="362"/>
      <c r="AP84" s="362"/>
      <c r="AQ84" s="362"/>
      <c r="AR84" s="362"/>
      <c r="AS84" s="362"/>
    </row>
    <row r="85" spans="1:49" ht="24.95" customHeight="1" thickBot="1" x14ac:dyDescent="0.3">
      <c r="A85" s="452"/>
      <c r="B85" s="447"/>
      <c r="C85" s="416"/>
      <c r="D85" s="416"/>
      <c r="E85" s="417"/>
      <c r="F85" s="418"/>
      <c r="G85" s="419"/>
      <c r="H85" s="420"/>
      <c r="I85" s="421"/>
      <c r="J85" s="421"/>
      <c r="K85" s="421"/>
      <c r="L85" s="421"/>
      <c r="M85" s="421"/>
      <c r="N85" s="386" t="s">
        <v>212</v>
      </c>
      <c r="O85" s="387"/>
      <c r="P85" s="422">
        <f>+AC83</f>
        <v>0.11194029850746269</v>
      </c>
      <c r="Q85" s="422">
        <f>+AG83</f>
        <v>0.20300751879699247</v>
      </c>
      <c r="R85" s="423"/>
      <c r="S85" s="423"/>
      <c r="T85" s="424"/>
      <c r="U85" s="425"/>
      <c r="V85" s="426"/>
      <c r="W85" s="427"/>
      <c r="AA85" s="146"/>
      <c r="AB85" s="146"/>
      <c r="AC85" s="362"/>
      <c r="AD85" s="362"/>
      <c r="AE85" s="397"/>
      <c r="AF85" s="434"/>
      <c r="AG85" s="398"/>
      <c r="AH85" s="362"/>
      <c r="AK85" s="366"/>
      <c r="AL85" s="362"/>
      <c r="AP85" s="362"/>
      <c r="AQ85" s="362"/>
      <c r="AR85" s="362"/>
      <c r="AS85" s="362"/>
    </row>
    <row r="86" spans="1:49" ht="24.95" customHeight="1" thickBot="1" x14ac:dyDescent="0.3">
      <c r="A86" s="453" t="s">
        <v>395</v>
      </c>
      <c r="B86" s="454" t="s">
        <v>396</v>
      </c>
      <c r="C86" s="455" t="s">
        <v>397</v>
      </c>
      <c r="D86" s="455" t="s">
        <v>398</v>
      </c>
      <c r="E86" s="456" t="s">
        <v>399</v>
      </c>
      <c r="F86" s="457"/>
      <c r="G86" s="458" t="s">
        <v>400</v>
      </c>
      <c r="H86" s="459"/>
      <c r="I86" s="455" t="s">
        <v>25</v>
      </c>
      <c r="J86" s="455" t="s">
        <v>8</v>
      </c>
      <c r="K86" s="455" t="s">
        <v>10</v>
      </c>
      <c r="L86" s="455" t="s">
        <v>12</v>
      </c>
      <c r="M86" s="455" t="s">
        <v>23</v>
      </c>
      <c r="N86" s="460">
        <v>2022</v>
      </c>
      <c r="O86" s="461">
        <v>0.3</v>
      </c>
      <c r="P86" s="461">
        <v>0.3</v>
      </c>
      <c r="Q86" s="461">
        <v>0.3</v>
      </c>
      <c r="R86" s="461">
        <v>0.3</v>
      </c>
      <c r="S86" s="461">
        <v>0.3</v>
      </c>
      <c r="T86" s="462">
        <f>SUM(P87:S87)</f>
        <v>2616</v>
      </c>
      <c r="U86" s="463">
        <f>+AS86</f>
        <v>0.2880740006607202</v>
      </c>
      <c r="V86" s="464" t="s">
        <v>35</v>
      </c>
      <c r="W86" s="465">
        <f>+U86/O86-1</f>
        <v>-3.9753331130932601E-2</v>
      </c>
      <c r="AA86" s="146">
        <v>1280</v>
      </c>
      <c r="AB86" s="146">
        <v>4827</v>
      </c>
      <c r="AC86" s="362">
        <f t="shared" si="4"/>
        <v>0.26517505697120364</v>
      </c>
      <c r="AD86" s="362"/>
      <c r="AE86" s="466">
        <v>1336</v>
      </c>
      <c r="AF86" s="466">
        <v>4254</v>
      </c>
      <c r="AG86" s="398">
        <f t="shared" si="5"/>
        <v>0.31405735778091209</v>
      </c>
      <c r="AH86" s="362"/>
      <c r="AI86" s="399"/>
      <c r="AJ86" s="399"/>
      <c r="AK86" s="400"/>
      <c r="AL86" s="362"/>
      <c r="AM86" s="401"/>
      <c r="AN86" s="401"/>
      <c r="AO86" s="370"/>
      <c r="AP86" s="362"/>
      <c r="AQ86" s="146">
        <f>+AA86+AE86+AI86+AM86</f>
        <v>2616</v>
      </c>
      <c r="AR86" s="146">
        <f>+AB86+AF86+AJ86+AN86</f>
        <v>9081</v>
      </c>
      <c r="AS86" s="157">
        <f>+AQ86/AR86</f>
        <v>0.2880740006607202</v>
      </c>
    </row>
    <row r="87" spans="1:49" ht="24.95" customHeight="1" thickBot="1" x14ac:dyDescent="0.3">
      <c r="A87" s="453"/>
      <c r="B87" s="467"/>
      <c r="C87" s="468"/>
      <c r="D87" s="468"/>
      <c r="E87" s="469"/>
      <c r="F87" s="470"/>
      <c r="G87" s="471"/>
      <c r="H87" s="472"/>
      <c r="I87" s="468"/>
      <c r="J87" s="468"/>
      <c r="K87" s="468"/>
      <c r="L87" s="468"/>
      <c r="M87" s="468"/>
      <c r="N87" s="456" t="s">
        <v>211</v>
      </c>
      <c r="O87" s="457"/>
      <c r="P87" s="473">
        <f>+AA86</f>
        <v>1280</v>
      </c>
      <c r="Q87" s="473">
        <f>+AE86</f>
        <v>1336</v>
      </c>
      <c r="R87" s="473"/>
      <c r="S87" s="473"/>
      <c r="T87" s="474"/>
      <c r="U87" s="475"/>
      <c r="V87" s="476"/>
      <c r="W87" s="477"/>
      <c r="AA87" s="146"/>
      <c r="AB87" s="146"/>
      <c r="AC87" s="362"/>
      <c r="AD87" s="362"/>
      <c r="AE87" s="466"/>
      <c r="AF87" s="466"/>
      <c r="AG87" s="398"/>
      <c r="AH87" s="362"/>
      <c r="AK87" s="366"/>
      <c r="AL87" s="362"/>
      <c r="AP87" s="362"/>
      <c r="AQ87" s="362"/>
      <c r="AR87" s="362"/>
      <c r="AS87" s="362"/>
    </row>
    <row r="88" spans="1:49" ht="24.95" customHeight="1" thickBot="1" x14ac:dyDescent="0.3">
      <c r="A88" s="453"/>
      <c r="B88" s="467"/>
      <c r="C88" s="468"/>
      <c r="D88" s="478"/>
      <c r="E88" s="479"/>
      <c r="F88" s="480"/>
      <c r="G88" s="481"/>
      <c r="H88" s="482"/>
      <c r="I88" s="478"/>
      <c r="J88" s="478"/>
      <c r="K88" s="478"/>
      <c r="L88" s="478"/>
      <c r="M88" s="478"/>
      <c r="N88" s="456" t="s">
        <v>212</v>
      </c>
      <c r="O88" s="457"/>
      <c r="P88" s="483">
        <f>+AC86</f>
        <v>0.26517505697120364</v>
      </c>
      <c r="Q88" s="483">
        <f>+AG86</f>
        <v>0.31405735778091209</v>
      </c>
      <c r="R88" s="461"/>
      <c r="S88" s="461"/>
      <c r="T88" s="484"/>
      <c r="U88" s="485"/>
      <c r="V88" s="486"/>
      <c r="W88" s="487"/>
      <c r="AA88" s="146"/>
      <c r="AB88" s="146"/>
      <c r="AC88" s="362"/>
      <c r="AD88" s="362"/>
      <c r="AE88" s="466"/>
      <c r="AF88" s="466"/>
      <c r="AG88" s="398"/>
      <c r="AH88" s="362"/>
      <c r="AK88" s="366"/>
      <c r="AL88" s="362"/>
      <c r="AP88" s="362"/>
      <c r="AQ88" s="362"/>
      <c r="AR88" s="362"/>
      <c r="AS88" s="362"/>
    </row>
    <row r="89" spans="1:49" ht="30" customHeight="1" thickBot="1" x14ac:dyDescent="0.3">
      <c r="A89" s="453"/>
      <c r="B89" s="467"/>
      <c r="C89" s="468"/>
      <c r="D89" s="455" t="s">
        <v>401</v>
      </c>
      <c r="E89" s="456" t="s">
        <v>402</v>
      </c>
      <c r="F89" s="457"/>
      <c r="G89" s="458" t="s">
        <v>403</v>
      </c>
      <c r="H89" s="459"/>
      <c r="I89" s="455" t="s">
        <v>25</v>
      </c>
      <c r="J89" s="455" t="s">
        <v>8</v>
      </c>
      <c r="K89" s="455" t="s">
        <v>10</v>
      </c>
      <c r="L89" s="455" t="s">
        <v>12</v>
      </c>
      <c r="M89" s="455" t="s">
        <v>19</v>
      </c>
      <c r="N89" s="460">
        <v>2022</v>
      </c>
      <c r="O89" s="488">
        <v>0.04</v>
      </c>
      <c r="P89" s="488">
        <v>0.04</v>
      </c>
      <c r="Q89" s="488">
        <v>0.04</v>
      </c>
      <c r="R89" s="488">
        <v>0.04</v>
      </c>
      <c r="S89" s="488">
        <v>0.04</v>
      </c>
      <c r="T89" s="462">
        <f>SUM(P90:S90)</f>
        <v>2616</v>
      </c>
      <c r="U89" s="463">
        <f>+AS89</f>
        <v>0.14285714285714279</v>
      </c>
      <c r="V89" s="489" t="s">
        <v>37</v>
      </c>
      <c r="W89" s="465">
        <f t="shared" ref="W89" si="6">+U89/O89-1</f>
        <v>2.5714285714285698</v>
      </c>
      <c r="AA89" s="146">
        <v>1280</v>
      </c>
      <c r="AB89" s="146">
        <v>1000</v>
      </c>
      <c r="AC89" s="362">
        <f>((+AA89/AB89)-1)</f>
        <v>0.28000000000000003</v>
      </c>
      <c r="AD89" s="362"/>
      <c r="AE89" s="490">
        <v>1336</v>
      </c>
      <c r="AF89" s="491">
        <v>1289</v>
      </c>
      <c r="AG89" s="398">
        <f>((+AE89/AF89)-1)</f>
        <v>3.6462373933281667E-2</v>
      </c>
      <c r="AH89" s="362"/>
      <c r="AI89" s="356"/>
      <c r="AJ89" s="430"/>
      <c r="AK89" s="400"/>
      <c r="AL89" s="362"/>
      <c r="AM89" s="324"/>
      <c r="AN89" s="430"/>
      <c r="AO89" s="370"/>
      <c r="AP89" s="362"/>
      <c r="AQ89" s="146">
        <f>+AA89+AE89+AI89+AM89</f>
        <v>2616</v>
      </c>
      <c r="AR89" s="146">
        <f>+AB89+AF89+AJ89+AN89</f>
        <v>2289</v>
      </c>
      <c r="AS89" s="492">
        <f>((+AQ89/AR89)-1)</f>
        <v>0.14285714285714279</v>
      </c>
      <c r="AU89" s="128">
        <f>1000/691-1</f>
        <v>0.44717800289435594</v>
      </c>
      <c r="AV89" s="128">
        <f>1289/1492-1</f>
        <v>-0.136058981233244</v>
      </c>
      <c r="AW89" s="128">
        <f>+AQ89/AR89-1</f>
        <v>0.14285714285714279</v>
      </c>
    </row>
    <row r="90" spans="1:49" ht="30" customHeight="1" thickBot="1" x14ac:dyDescent="0.3">
      <c r="A90" s="453"/>
      <c r="B90" s="467"/>
      <c r="C90" s="468"/>
      <c r="D90" s="468"/>
      <c r="E90" s="469"/>
      <c r="F90" s="470"/>
      <c r="G90" s="471"/>
      <c r="H90" s="472"/>
      <c r="I90" s="468"/>
      <c r="J90" s="468"/>
      <c r="K90" s="468"/>
      <c r="L90" s="468"/>
      <c r="M90" s="468"/>
      <c r="N90" s="456" t="s">
        <v>211</v>
      </c>
      <c r="O90" s="457"/>
      <c r="P90" s="473">
        <f>+AA89</f>
        <v>1280</v>
      </c>
      <c r="Q90" s="473">
        <f>+AE89</f>
        <v>1336</v>
      </c>
      <c r="R90" s="473"/>
      <c r="S90" s="473"/>
      <c r="T90" s="474"/>
      <c r="U90" s="475"/>
      <c r="V90" s="493"/>
      <c r="W90" s="477"/>
      <c r="AA90" s="146"/>
      <c r="AB90" s="146"/>
      <c r="AC90" s="362"/>
      <c r="AD90" s="362"/>
      <c r="AE90" s="490"/>
      <c r="AF90" s="491"/>
      <c r="AG90" s="398"/>
      <c r="AH90" s="362"/>
      <c r="AK90" s="366"/>
      <c r="AL90" s="362"/>
      <c r="AP90" s="362"/>
      <c r="AQ90" s="362"/>
      <c r="AR90" s="362"/>
      <c r="AS90" s="362"/>
    </row>
    <row r="91" spans="1:49" ht="30" customHeight="1" thickBot="1" x14ac:dyDescent="0.3">
      <c r="A91" s="453"/>
      <c r="B91" s="467"/>
      <c r="C91" s="468"/>
      <c r="D91" s="478"/>
      <c r="E91" s="479"/>
      <c r="F91" s="480"/>
      <c r="G91" s="481"/>
      <c r="H91" s="482"/>
      <c r="I91" s="478"/>
      <c r="J91" s="478"/>
      <c r="K91" s="478"/>
      <c r="L91" s="478"/>
      <c r="M91" s="478"/>
      <c r="N91" s="456" t="s">
        <v>212</v>
      </c>
      <c r="O91" s="457"/>
      <c r="P91" s="483">
        <f>+AC89</f>
        <v>0.28000000000000003</v>
      </c>
      <c r="Q91" s="483">
        <f>+AG89</f>
        <v>3.6462373933281667E-2</v>
      </c>
      <c r="R91" s="461"/>
      <c r="S91" s="461"/>
      <c r="T91" s="484"/>
      <c r="U91" s="485"/>
      <c r="V91" s="494"/>
      <c r="W91" s="487"/>
      <c r="AA91" s="146"/>
      <c r="AB91" s="146"/>
      <c r="AC91" s="362"/>
      <c r="AD91" s="362"/>
      <c r="AE91" s="490"/>
      <c r="AF91" s="491"/>
      <c r="AG91" s="398"/>
      <c r="AH91" s="362"/>
      <c r="AK91" s="366"/>
      <c r="AL91" s="362"/>
      <c r="AP91" s="362"/>
      <c r="AQ91" s="362"/>
      <c r="AR91" s="362"/>
      <c r="AS91" s="362"/>
    </row>
    <row r="92" spans="1:49" ht="24.95" customHeight="1" thickBot="1" x14ac:dyDescent="0.3">
      <c r="A92" s="453"/>
      <c r="B92" s="467"/>
      <c r="C92" s="468"/>
      <c r="D92" s="455" t="s">
        <v>404</v>
      </c>
      <c r="E92" s="456" t="s">
        <v>405</v>
      </c>
      <c r="F92" s="457"/>
      <c r="G92" s="458" t="s">
        <v>406</v>
      </c>
      <c r="H92" s="459"/>
      <c r="I92" s="455" t="s">
        <v>25</v>
      </c>
      <c r="J92" s="455" t="s">
        <v>8</v>
      </c>
      <c r="K92" s="455" t="s">
        <v>10</v>
      </c>
      <c r="L92" s="455" t="s">
        <v>12</v>
      </c>
      <c r="M92" s="455" t="s">
        <v>23</v>
      </c>
      <c r="N92" s="460">
        <v>2022</v>
      </c>
      <c r="O92" s="488">
        <v>0.4</v>
      </c>
      <c r="P92" s="488">
        <v>0.4</v>
      </c>
      <c r="Q92" s="488">
        <v>0.4</v>
      </c>
      <c r="R92" s="488">
        <v>0.4</v>
      </c>
      <c r="S92" s="488">
        <v>0.4</v>
      </c>
      <c r="T92" s="462">
        <f>SUM(P93:S93)</f>
        <v>464</v>
      </c>
      <c r="U92" s="463">
        <f>+AS92</f>
        <v>0.39658119658119656</v>
      </c>
      <c r="V92" s="464" t="s">
        <v>35</v>
      </c>
      <c r="W92" s="465">
        <f t="shared" ref="W92:W98" si="7">+U92/O92-1</f>
        <v>-8.5470085470086277E-3</v>
      </c>
      <c r="AA92" s="146">
        <v>254</v>
      </c>
      <c r="AB92" s="146">
        <v>631</v>
      </c>
      <c r="AC92" s="362">
        <f t="shared" ref="AC92:AC113" si="8">+AA92/AB92</f>
        <v>0.40253565768621236</v>
      </c>
      <c r="AD92" s="362"/>
      <c r="AE92" s="490">
        <v>210</v>
      </c>
      <c r="AF92" s="466">
        <v>539</v>
      </c>
      <c r="AG92" s="398">
        <f t="shared" ref="AG92:AG113" si="9">+AE92/AF92</f>
        <v>0.38961038961038963</v>
      </c>
      <c r="AH92" s="362"/>
      <c r="AI92" s="435"/>
      <c r="AJ92" s="326"/>
      <c r="AK92" s="400"/>
      <c r="AL92" s="362"/>
      <c r="AM92" s="495"/>
      <c r="AN92" s="496"/>
      <c r="AO92" s="370"/>
      <c r="AP92" s="362"/>
      <c r="AQ92" s="146">
        <f>+AA92+AE92+AI92+AM92</f>
        <v>464</v>
      </c>
      <c r="AR92" s="146">
        <f>+AB92+AF92+AJ92+AN92</f>
        <v>1170</v>
      </c>
      <c r="AS92" s="157">
        <f>+AQ92/AR92</f>
        <v>0.39658119658119656</v>
      </c>
    </row>
    <row r="93" spans="1:49" ht="24.95" customHeight="1" thickBot="1" x14ac:dyDescent="0.3">
      <c r="A93" s="453"/>
      <c r="B93" s="467"/>
      <c r="C93" s="468"/>
      <c r="D93" s="468"/>
      <c r="E93" s="469"/>
      <c r="F93" s="470"/>
      <c r="G93" s="471"/>
      <c r="H93" s="472"/>
      <c r="I93" s="468"/>
      <c r="J93" s="468"/>
      <c r="K93" s="468"/>
      <c r="L93" s="468"/>
      <c r="M93" s="468"/>
      <c r="N93" s="456" t="s">
        <v>211</v>
      </c>
      <c r="O93" s="457"/>
      <c r="P93" s="473">
        <f>+AA92</f>
        <v>254</v>
      </c>
      <c r="Q93" s="497">
        <f>+AE92</f>
        <v>210</v>
      </c>
      <c r="R93" s="473"/>
      <c r="S93" s="473"/>
      <c r="T93" s="474"/>
      <c r="U93" s="475"/>
      <c r="V93" s="476"/>
      <c r="W93" s="477"/>
      <c r="AA93" s="146"/>
      <c r="AB93" s="146"/>
      <c r="AC93" s="362"/>
      <c r="AD93" s="362"/>
      <c r="AE93" s="490"/>
      <c r="AF93" s="466"/>
      <c r="AG93" s="398"/>
      <c r="AH93" s="362"/>
      <c r="AK93" s="366"/>
      <c r="AL93" s="362"/>
      <c r="AP93" s="362"/>
      <c r="AQ93" s="362"/>
      <c r="AR93" s="362"/>
      <c r="AS93" s="362"/>
    </row>
    <row r="94" spans="1:49" ht="24.95" customHeight="1" thickBot="1" x14ac:dyDescent="0.3">
      <c r="A94" s="453"/>
      <c r="B94" s="498"/>
      <c r="C94" s="478"/>
      <c r="D94" s="478"/>
      <c r="E94" s="479"/>
      <c r="F94" s="480"/>
      <c r="G94" s="481"/>
      <c r="H94" s="482"/>
      <c r="I94" s="478"/>
      <c r="J94" s="478"/>
      <c r="K94" s="478"/>
      <c r="L94" s="478"/>
      <c r="M94" s="478"/>
      <c r="N94" s="456" t="s">
        <v>212</v>
      </c>
      <c r="O94" s="457"/>
      <c r="P94" s="483">
        <f>+AC92</f>
        <v>0.40253565768621236</v>
      </c>
      <c r="Q94" s="483">
        <f>+AG92</f>
        <v>0.38961038961038963</v>
      </c>
      <c r="R94" s="461"/>
      <c r="S94" s="461"/>
      <c r="T94" s="484"/>
      <c r="U94" s="485"/>
      <c r="V94" s="486"/>
      <c r="W94" s="487"/>
      <c r="AA94" s="146"/>
      <c r="AB94" s="146"/>
      <c r="AC94" s="362"/>
      <c r="AD94" s="362"/>
      <c r="AE94" s="490"/>
      <c r="AF94" s="466"/>
      <c r="AG94" s="398"/>
      <c r="AH94" s="362"/>
      <c r="AK94" s="366"/>
      <c r="AL94" s="362"/>
      <c r="AP94" s="362"/>
      <c r="AQ94" s="362"/>
      <c r="AR94" s="362"/>
      <c r="AS94" s="362"/>
    </row>
    <row r="95" spans="1:49" ht="24.95" customHeight="1" thickBot="1" x14ac:dyDescent="0.3">
      <c r="A95" s="453"/>
      <c r="B95" s="499" t="s">
        <v>407</v>
      </c>
      <c r="C95" s="455" t="s">
        <v>408</v>
      </c>
      <c r="D95" s="455" t="s">
        <v>409</v>
      </c>
      <c r="E95" s="456" t="s">
        <v>410</v>
      </c>
      <c r="F95" s="457"/>
      <c r="G95" s="458" t="s">
        <v>411</v>
      </c>
      <c r="H95" s="459"/>
      <c r="I95" s="455" t="s">
        <v>25</v>
      </c>
      <c r="J95" s="455" t="s">
        <v>8</v>
      </c>
      <c r="K95" s="455" t="s">
        <v>10</v>
      </c>
      <c r="L95" s="455" t="s">
        <v>12</v>
      </c>
      <c r="M95" s="455" t="s">
        <v>23</v>
      </c>
      <c r="N95" s="460">
        <v>2022</v>
      </c>
      <c r="O95" s="488">
        <v>1.0900000000000001</v>
      </c>
      <c r="P95" s="488">
        <v>1.0900000000000001</v>
      </c>
      <c r="Q95" s="488">
        <v>1.0900000000000001</v>
      </c>
      <c r="R95" s="488">
        <v>1.0900000000000001</v>
      </c>
      <c r="S95" s="488">
        <v>1.0900000000000001</v>
      </c>
      <c r="T95" s="462">
        <f>SUM(P96:S96)</f>
        <v>9081</v>
      </c>
      <c r="U95" s="463">
        <f>+AS95</f>
        <v>1.131588785046729</v>
      </c>
      <c r="V95" s="464" t="s">
        <v>35</v>
      </c>
      <c r="W95" s="465">
        <f t="shared" si="7"/>
        <v>3.8154848666723806E-2</v>
      </c>
      <c r="AA95" s="146">
        <v>4827</v>
      </c>
      <c r="AB95" s="146">
        <v>4089</v>
      </c>
      <c r="AC95" s="362">
        <f t="shared" si="8"/>
        <v>1.1804842259721202</v>
      </c>
      <c r="AD95" s="362"/>
      <c r="AE95" s="490">
        <v>4254</v>
      </c>
      <c r="AF95" s="466">
        <v>3936</v>
      </c>
      <c r="AG95" s="398">
        <f t="shared" si="9"/>
        <v>1.0807926829268293</v>
      </c>
      <c r="AH95" s="362"/>
      <c r="AI95" s="399"/>
      <c r="AJ95" s="399"/>
      <c r="AK95" s="400"/>
      <c r="AL95" s="362"/>
      <c r="AM95" s="401"/>
      <c r="AN95" s="401"/>
      <c r="AO95" s="370"/>
      <c r="AP95" s="362"/>
      <c r="AQ95" s="146">
        <f>+AA95+AE95+AI95+AM95</f>
        <v>9081</v>
      </c>
      <c r="AR95" s="146">
        <f>+AB95+AF95+AJ95+AN95</f>
        <v>8025</v>
      </c>
      <c r="AS95" s="157">
        <f>+AQ95/AR95</f>
        <v>1.131588785046729</v>
      </c>
    </row>
    <row r="96" spans="1:49" ht="24.95" customHeight="1" thickBot="1" x14ac:dyDescent="0.3">
      <c r="A96" s="453"/>
      <c r="B96" s="500"/>
      <c r="C96" s="468"/>
      <c r="D96" s="468"/>
      <c r="E96" s="469"/>
      <c r="F96" s="470"/>
      <c r="G96" s="471"/>
      <c r="H96" s="472"/>
      <c r="I96" s="468"/>
      <c r="J96" s="468"/>
      <c r="K96" s="468"/>
      <c r="L96" s="468"/>
      <c r="M96" s="468"/>
      <c r="N96" s="456" t="s">
        <v>211</v>
      </c>
      <c r="O96" s="457"/>
      <c r="P96" s="473">
        <f>+AA95</f>
        <v>4827</v>
      </c>
      <c r="Q96" s="497">
        <f>+AE95</f>
        <v>4254</v>
      </c>
      <c r="R96" s="473"/>
      <c r="S96" s="473"/>
      <c r="T96" s="474"/>
      <c r="U96" s="475"/>
      <c r="V96" s="476"/>
      <c r="W96" s="477"/>
      <c r="AA96" s="146"/>
      <c r="AB96" s="146"/>
      <c r="AC96" s="362"/>
      <c r="AD96" s="362"/>
      <c r="AE96" s="490"/>
      <c r="AF96" s="466"/>
      <c r="AG96" s="398"/>
      <c r="AH96" s="362"/>
      <c r="AK96" s="366"/>
      <c r="AL96" s="362"/>
      <c r="AP96" s="362"/>
      <c r="AQ96" s="362"/>
      <c r="AR96" s="362"/>
      <c r="AS96" s="362"/>
    </row>
    <row r="97" spans="1:45" ht="24.95" customHeight="1" thickBot="1" x14ac:dyDescent="0.3">
      <c r="A97" s="453"/>
      <c r="B97" s="501"/>
      <c r="C97" s="478"/>
      <c r="D97" s="478"/>
      <c r="E97" s="479"/>
      <c r="F97" s="480"/>
      <c r="G97" s="481"/>
      <c r="H97" s="482"/>
      <c r="I97" s="478"/>
      <c r="J97" s="478"/>
      <c r="K97" s="478"/>
      <c r="L97" s="478"/>
      <c r="M97" s="478"/>
      <c r="N97" s="456" t="s">
        <v>212</v>
      </c>
      <c r="O97" s="457"/>
      <c r="P97" s="483">
        <f>+AC95</f>
        <v>1.1804842259721202</v>
      </c>
      <c r="Q97" s="483">
        <f>+AG95</f>
        <v>1.0807926829268293</v>
      </c>
      <c r="R97" s="461"/>
      <c r="S97" s="461"/>
      <c r="T97" s="484"/>
      <c r="U97" s="485"/>
      <c r="V97" s="486"/>
      <c r="W97" s="487"/>
      <c r="AA97" s="146"/>
      <c r="AB97" s="146"/>
      <c r="AC97" s="362"/>
      <c r="AD97" s="362"/>
      <c r="AE97" s="490"/>
      <c r="AF97" s="466"/>
      <c r="AG97" s="398"/>
      <c r="AH97" s="362"/>
      <c r="AK97" s="366"/>
      <c r="AL97" s="362"/>
      <c r="AP97" s="362"/>
      <c r="AQ97" s="362"/>
      <c r="AR97" s="362"/>
      <c r="AS97" s="362"/>
    </row>
    <row r="98" spans="1:45" ht="24.95" customHeight="1" thickBot="1" x14ac:dyDescent="0.3">
      <c r="A98" s="453"/>
      <c r="B98" s="499" t="s">
        <v>412</v>
      </c>
      <c r="C98" s="455" t="s">
        <v>413</v>
      </c>
      <c r="D98" s="455" t="s">
        <v>414</v>
      </c>
      <c r="E98" s="456" t="s">
        <v>415</v>
      </c>
      <c r="F98" s="457"/>
      <c r="G98" s="458" t="s">
        <v>416</v>
      </c>
      <c r="H98" s="459"/>
      <c r="I98" s="455" t="s">
        <v>25</v>
      </c>
      <c r="J98" s="455" t="s">
        <v>8</v>
      </c>
      <c r="K98" s="455" t="s">
        <v>10</v>
      </c>
      <c r="L98" s="455" t="s">
        <v>12</v>
      </c>
      <c r="M98" s="455" t="s">
        <v>23</v>
      </c>
      <c r="N98" s="460">
        <v>2022</v>
      </c>
      <c r="O98" s="488">
        <v>15</v>
      </c>
      <c r="P98" s="488">
        <v>15</v>
      </c>
      <c r="Q98" s="488">
        <v>15</v>
      </c>
      <c r="R98" s="488">
        <v>15</v>
      </c>
      <c r="S98" s="488">
        <v>15</v>
      </c>
      <c r="T98" s="462">
        <f>SUM(P99:S99)</f>
        <v>126767</v>
      </c>
      <c r="U98" s="463">
        <f>+AS98</f>
        <v>15.796510903426791</v>
      </c>
      <c r="V98" s="464" t="s">
        <v>35</v>
      </c>
      <c r="W98" s="465">
        <f t="shared" si="7"/>
        <v>5.3100726895119355E-2</v>
      </c>
      <c r="AA98" s="146">
        <v>61065</v>
      </c>
      <c r="AB98" s="146">
        <v>4089</v>
      </c>
      <c r="AC98" s="362">
        <f t="shared" si="8"/>
        <v>14.933969185619956</v>
      </c>
      <c r="AD98" s="362"/>
      <c r="AE98" s="466">
        <v>65702</v>
      </c>
      <c r="AF98" s="490">
        <v>3936</v>
      </c>
      <c r="AG98" s="398">
        <f t="shared" si="9"/>
        <v>16.692581300813007</v>
      </c>
      <c r="AH98" s="362"/>
      <c r="AI98" s="399"/>
      <c r="AJ98" s="356"/>
      <c r="AK98" s="400"/>
      <c r="AL98" s="362"/>
      <c r="AM98" s="401"/>
      <c r="AN98" s="324"/>
      <c r="AO98" s="370"/>
      <c r="AP98" s="362"/>
      <c r="AQ98" s="146">
        <f>+AA98+AE98+AI98+AM98</f>
        <v>126767</v>
      </c>
      <c r="AR98" s="146">
        <f>+AB98+AF98+AJ98+AN98</f>
        <v>8025</v>
      </c>
      <c r="AS98" s="157">
        <f>+AQ98/AR98</f>
        <v>15.796510903426791</v>
      </c>
    </row>
    <row r="99" spans="1:45" ht="24.95" customHeight="1" thickBot="1" x14ac:dyDescent="0.3">
      <c r="A99" s="453"/>
      <c r="B99" s="500"/>
      <c r="C99" s="468"/>
      <c r="D99" s="468"/>
      <c r="E99" s="469"/>
      <c r="F99" s="470"/>
      <c r="G99" s="471"/>
      <c r="H99" s="472"/>
      <c r="I99" s="468"/>
      <c r="J99" s="468"/>
      <c r="K99" s="468"/>
      <c r="L99" s="468"/>
      <c r="M99" s="468"/>
      <c r="N99" s="456" t="s">
        <v>211</v>
      </c>
      <c r="O99" s="457"/>
      <c r="P99" s="473">
        <f>+AA98</f>
        <v>61065</v>
      </c>
      <c r="Q99" s="497">
        <f>+AE98</f>
        <v>65702</v>
      </c>
      <c r="R99" s="473"/>
      <c r="S99" s="473"/>
      <c r="T99" s="474"/>
      <c r="U99" s="475"/>
      <c r="V99" s="476"/>
      <c r="W99" s="477"/>
      <c r="AA99" s="146"/>
      <c r="AB99" s="146"/>
      <c r="AC99" s="362"/>
      <c r="AD99" s="362"/>
      <c r="AE99" s="466"/>
      <c r="AF99" s="490"/>
      <c r="AG99" s="398"/>
      <c r="AH99" s="362"/>
      <c r="AK99" s="366"/>
      <c r="AL99" s="362"/>
      <c r="AP99" s="362"/>
      <c r="AQ99" s="362"/>
      <c r="AR99" s="362"/>
      <c r="AS99" s="362"/>
    </row>
    <row r="100" spans="1:45" ht="24.95" customHeight="1" thickBot="1" x14ac:dyDescent="0.3">
      <c r="A100" s="453"/>
      <c r="B100" s="501"/>
      <c r="C100" s="478"/>
      <c r="D100" s="478"/>
      <c r="E100" s="479"/>
      <c r="F100" s="480"/>
      <c r="G100" s="481"/>
      <c r="H100" s="482"/>
      <c r="I100" s="478"/>
      <c r="J100" s="478"/>
      <c r="K100" s="478"/>
      <c r="L100" s="478"/>
      <c r="M100" s="478"/>
      <c r="N100" s="456" t="s">
        <v>212</v>
      </c>
      <c r="O100" s="457"/>
      <c r="P100" s="483">
        <f>+AC98</f>
        <v>14.933969185619956</v>
      </c>
      <c r="Q100" s="483">
        <f>+AG98</f>
        <v>16.692581300813007</v>
      </c>
      <c r="R100" s="461"/>
      <c r="S100" s="461"/>
      <c r="T100" s="484"/>
      <c r="U100" s="485"/>
      <c r="V100" s="486"/>
      <c r="W100" s="487"/>
      <c r="AA100" s="146"/>
      <c r="AB100" s="146"/>
      <c r="AC100" s="362"/>
      <c r="AD100" s="362"/>
      <c r="AE100" s="466"/>
      <c r="AF100" s="490"/>
      <c r="AG100" s="398"/>
      <c r="AH100" s="362"/>
      <c r="AK100" s="366"/>
      <c r="AL100" s="362"/>
      <c r="AP100" s="362"/>
      <c r="AQ100" s="362"/>
      <c r="AR100" s="362"/>
      <c r="AS100" s="362"/>
    </row>
    <row r="101" spans="1:45" ht="24.95" customHeight="1" thickBot="1" x14ac:dyDescent="0.3">
      <c r="A101" s="453"/>
      <c r="B101" s="499" t="s">
        <v>417</v>
      </c>
      <c r="C101" s="455" t="s">
        <v>418</v>
      </c>
      <c r="D101" s="455" t="s">
        <v>419</v>
      </c>
      <c r="E101" s="456" t="s">
        <v>420</v>
      </c>
      <c r="F101" s="457"/>
      <c r="G101" s="458" t="s">
        <v>421</v>
      </c>
      <c r="H101" s="459"/>
      <c r="I101" s="455" t="s">
        <v>25</v>
      </c>
      <c r="J101" s="455" t="s">
        <v>8</v>
      </c>
      <c r="K101" s="455" t="s">
        <v>10</v>
      </c>
      <c r="L101" s="455" t="s">
        <v>12</v>
      </c>
      <c r="M101" s="455" t="s">
        <v>23</v>
      </c>
      <c r="N101" s="460">
        <v>2022</v>
      </c>
      <c r="O101" s="488">
        <v>1.3</v>
      </c>
      <c r="P101" s="488">
        <v>1.3</v>
      </c>
      <c r="Q101" s="488">
        <v>1.3</v>
      </c>
      <c r="R101" s="488">
        <v>1.3</v>
      </c>
      <c r="S101" s="488">
        <v>1.3</v>
      </c>
      <c r="T101" s="462">
        <f>SUM(P102:S102)</f>
        <v>11026</v>
      </c>
      <c r="U101" s="463">
        <f>+AS101</f>
        <v>1.3739563862928348</v>
      </c>
      <c r="V101" s="464" t="s">
        <v>35</v>
      </c>
      <c r="W101" s="465">
        <f t="shared" ref="W101:W113" si="10">+U101/O101-1</f>
        <v>5.6889527917565186E-2</v>
      </c>
      <c r="AA101" s="146">
        <v>5731</v>
      </c>
      <c r="AB101" s="146">
        <v>4089</v>
      </c>
      <c r="AC101" s="362">
        <f t="shared" si="8"/>
        <v>1.4015651748593789</v>
      </c>
      <c r="AD101" s="362"/>
      <c r="AE101" s="466">
        <v>5295</v>
      </c>
      <c r="AF101" s="490">
        <v>3936</v>
      </c>
      <c r="AG101" s="398">
        <f t="shared" si="9"/>
        <v>1.3452743902439024</v>
      </c>
      <c r="AH101" s="362"/>
      <c r="AI101" s="399"/>
      <c r="AJ101" s="356"/>
      <c r="AK101" s="400"/>
      <c r="AL101" s="362"/>
      <c r="AM101" s="401"/>
      <c r="AN101" s="324"/>
      <c r="AO101" s="370"/>
      <c r="AP101" s="362"/>
      <c r="AQ101" s="146">
        <f>+AA101+AE101+AI101+AM101</f>
        <v>11026</v>
      </c>
      <c r="AR101" s="146">
        <f>+AB101+AF101+AJ101+AN101</f>
        <v>8025</v>
      </c>
      <c r="AS101" s="157">
        <f>+AQ101/AR101</f>
        <v>1.3739563862928348</v>
      </c>
    </row>
    <row r="102" spans="1:45" ht="24.95" customHeight="1" thickBot="1" x14ac:dyDescent="0.3">
      <c r="A102" s="453"/>
      <c r="B102" s="500"/>
      <c r="C102" s="468"/>
      <c r="D102" s="468"/>
      <c r="E102" s="469"/>
      <c r="F102" s="470"/>
      <c r="G102" s="471"/>
      <c r="H102" s="472"/>
      <c r="I102" s="468"/>
      <c r="J102" s="468"/>
      <c r="K102" s="468"/>
      <c r="L102" s="468"/>
      <c r="M102" s="468"/>
      <c r="N102" s="456" t="s">
        <v>211</v>
      </c>
      <c r="O102" s="457"/>
      <c r="P102" s="473">
        <f>+AA101</f>
        <v>5731</v>
      </c>
      <c r="Q102" s="497">
        <f>+AE101</f>
        <v>5295</v>
      </c>
      <c r="R102" s="473"/>
      <c r="S102" s="473"/>
      <c r="T102" s="474"/>
      <c r="U102" s="475"/>
      <c r="V102" s="476"/>
      <c r="W102" s="477"/>
      <c r="AA102" s="146"/>
      <c r="AB102" s="146"/>
      <c r="AC102" s="362"/>
      <c r="AD102" s="362"/>
      <c r="AE102" s="466"/>
      <c r="AF102" s="490"/>
      <c r="AG102" s="398"/>
      <c r="AH102" s="362"/>
      <c r="AK102" s="366"/>
      <c r="AL102" s="362"/>
      <c r="AP102" s="362"/>
      <c r="AQ102" s="362"/>
      <c r="AR102" s="362"/>
      <c r="AS102" s="362"/>
    </row>
    <row r="103" spans="1:45" ht="24.95" customHeight="1" thickBot="1" x14ac:dyDescent="0.3">
      <c r="A103" s="453"/>
      <c r="B103" s="501"/>
      <c r="C103" s="478"/>
      <c r="D103" s="478"/>
      <c r="E103" s="479"/>
      <c r="F103" s="480"/>
      <c r="G103" s="481"/>
      <c r="H103" s="482"/>
      <c r="I103" s="478"/>
      <c r="J103" s="478"/>
      <c r="K103" s="478"/>
      <c r="L103" s="478"/>
      <c r="M103" s="478"/>
      <c r="N103" s="456" t="s">
        <v>212</v>
      </c>
      <c r="O103" s="457"/>
      <c r="P103" s="483">
        <f>+AC101</f>
        <v>1.4015651748593789</v>
      </c>
      <c r="Q103" s="483">
        <f>+AG101</f>
        <v>1.3452743902439024</v>
      </c>
      <c r="R103" s="461"/>
      <c r="S103" s="461"/>
      <c r="T103" s="484"/>
      <c r="U103" s="485"/>
      <c r="V103" s="486"/>
      <c r="W103" s="487"/>
      <c r="AA103" s="146"/>
      <c r="AB103" s="146"/>
      <c r="AC103" s="362"/>
      <c r="AD103" s="362"/>
      <c r="AE103" s="466"/>
      <c r="AF103" s="490"/>
      <c r="AG103" s="398"/>
      <c r="AH103" s="362"/>
      <c r="AK103" s="366"/>
      <c r="AL103" s="362"/>
      <c r="AP103" s="362"/>
      <c r="AQ103" s="362"/>
      <c r="AR103" s="362"/>
      <c r="AS103" s="362"/>
    </row>
    <row r="104" spans="1:45" ht="24.95" customHeight="1" thickBot="1" x14ac:dyDescent="0.3">
      <c r="A104" s="453"/>
      <c r="B104" s="499" t="s">
        <v>422</v>
      </c>
      <c r="C104" s="455" t="s">
        <v>423</v>
      </c>
      <c r="D104" s="455" t="s">
        <v>424</v>
      </c>
      <c r="E104" s="456" t="s">
        <v>425</v>
      </c>
      <c r="F104" s="457"/>
      <c r="G104" s="458" t="s">
        <v>426</v>
      </c>
      <c r="H104" s="459"/>
      <c r="I104" s="455" t="s">
        <v>25</v>
      </c>
      <c r="J104" s="455" t="s">
        <v>8</v>
      </c>
      <c r="K104" s="455" t="s">
        <v>10</v>
      </c>
      <c r="L104" s="455" t="s">
        <v>79</v>
      </c>
      <c r="M104" s="455" t="s">
        <v>23</v>
      </c>
      <c r="N104" s="460">
        <v>2022</v>
      </c>
      <c r="O104" s="488">
        <v>0.2</v>
      </c>
      <c r="P104" s="488">
        <v>0.2</v>
      </c>
      <c r="Q104" s="488">
        <v>0.2</v>
      </c>
      <c r="R104" s="488">
        <v>0.2</v>
      </c>
      <c r="S104" s="488">
        <v>0.2</v>
      </c>
      <c r="T104" s="462">
        <f>SUM(P105:S105)</f>
        <v>208</v>
      </c>
      <c r="U104" s="463">
        <f>+AS104</f>
        <v>0.1793103448275862</v>
      </c>
      <c r="V104" s="464" t="s">
        <v>35</v>
      </c>
      <c r="W104" s="465">
        <f t="shared" si="10"/>
        <v>-0.10344827586206906</v>
      </c>
      <c r="AA104" s="146">
        <v>91</v>
      </c>
      <c r="AB104" s="146">
        <v>631</v>
      </c>
      <c r="AC104" s="362">
        <f t="shared" si="8"/>
        <v>0.14421553090332806</v>
      </c>
      <c r="AD104" s="362"/>
      <c r="AE104" s="466">
        <v>117</v>
      </c>
      <c r="AF104" s="466">
        <v>529</v>
      </c>
      <c r="AG104" s="398">
        <f t="shared" si="9"/>
        <v>0.22117202268431002</v>
      </c>
      <c r="AH104" s="362"/>
      <c r="AI104" s="399"/>
      <c r="AJ104" s="356"/>
      <c r="AK104" s="400"/>
      <c r="AL104" s="362"/>
      <c r="AM104" s="401"/>
      <c r="AN104" s="324"/>
      <c r="AO104" s="370"/>
      <c r="AP104" s="362"/>
      <c r="AQ104" s="146">
        <f>+AA104+AE104+AI104+AM104</f>
        <v>208</v>
      </c>
      <c r="AR104" s="146">
        <f>+AB104+AF104+AJ104+AN104</f>
        <v>1160</v>
      </c>
      <c r="AS104" s="157">
        <f>+AQ104/AR104</f>
        <v>0.1793103448275862</v>
      </c>
    </row>
    <row r="105" spans="1:45" ht="24.95" customHeight="1" thickBot="1" x14ac:dyDescent="0.3">
      <c r="A105" s="453"/>
      <c r="B105" s="500"/>
      <c r="C105" s="468"/>
      <c r="D105" s="468"/>
      <c r="E105" s="469"/>
      <c r="F105" s="470"/>
      <c r="G105" s="471"/>
      <c r="H105" s="472"/>
      <c r="I105" s="468"/>
      <c r="J105" s="468"/>
      <c r="K105" s="468"/>
      <c r="L105" s="468"/>
      <c r="M105" s="468"/>
      <c r="N105" s="456" t="s">
        <v>211</v>
      </c>
      <c r="O105" s="457"/>
      <c r="P105" s="473">
        <f>+AA104</f>
        <v>91</v>
      </c>
      <c r="Q105" s="497">
        <f>+AE104</f>
        <v>117</v>
      </c>
      <c r="R105" s="473"/>
      <c r="S105" s="473"/>
      <c r="T105" s="474"/>
      <c r="U105" s="475"/>
      <c r="V105" s="476"/>
      <c r="W105" s="477"/>
      <c r="AA105" s="146"/>
      <c r="AB105" s="146"/>
      <c r="AC105" s="362"/>
      <c r="AD105" s="362"/>
      <c r="AE105" s="466"/>
      <c r="AF105" s="466"/>
      <c r="AG105" s="398"/>
      <c r="AH105" s="362"/>
      <c r="AK105" s="366"/>
      <c r="AL105" s="362"/>
      <c r="AP105" s="362"/>
      <c r="AQ105" s="362"/>
      <c r="AR105" s="362"/>
      <c r="AS105" s="362"/>
    </row>
    <row r="106" spans="1:45" ht="24.95" customHeight="1" thickBot="1" x14ac:dyDescent="0.3">
      <c r="A106" s="453"/>
      <c r="B106" s="500"/>
      <c r="C106" s="468"/>
      <c r="D106" s="478"/>
      <c r="E106" s="479"/>
      <c r="F106" s="480"/>
      <c r="G106" s="481"/>
      <c r="H106" s="482"/>
      <c r="I106" s="478"/>
      <c r="J106" s="478"/>
      <c r="K106" s="478"/>
      <c r="L106" s="478"/>
      <c r="M106" s="478"/>
      <c r="N106" s="456" t="s">
        <v>212</v>
      </c>
      <c r="O106" s="457"/>
      <c r="P106" s="483">
        <f>+AC104</f>
        <v>0.14421553090332806</v>
      </c>
      <c r="Q106" s="483">
        <f>+AG104</f>
        <v>0.22117202268431002</v>
      </c>
      <c r="R106" s="461"/>
      <c r="S106" s="461"/>
      <c r="T106" s="484"/>
      <c r="U106" s="485"/>
      <c r="V106" s="486"/>
      <c r="W106" s="487"/>
      <c r="AA106" s="146"/>
      <c r="AB106" s="146"/>
      <c r="AC106" s="362"/>
      <c r="AD106" s="362"/>
      <c r="AE106" s="466"/>
      <c r="AF106" s="466"/>
      <c r="AG106" s="398"/>
      <c r="AH106" s="362"/>
      <c r="AK106" s="366"/>
      <c r="AL106" s="362"/>
      <c r="AP106" s="362"/>
      <c r="AQ106" s="362"/>
      <c r="AR106" s="362"/>
      <c r="AS106" s="362"/>
    </row>
    <row r="107" spans="1:45" ht="24.95" customHeight="1" thickBot="1" x14ac:dyDescent="0.3">
      <c r="A107" s="453"/>
      <c r="B107" s="500"/>
      <c r="C107" s="468"/>
      <c r="D107" s="455" t="s">
        <v>427</v>
      </c>
      <c r="E107" s="456" t="s">
        <v>428</v>
      </c>
      <c r="F107" s="457"/>
      <c r="G107" s="458" t="s">
        <v>429</v>
      </c>
      <c r="H107" s="459"/>
      <c r="I107" s="455" t="s">
        <v>25</v>
      </c>
      <c r="J107" s="455" t="s">
        <v>8</v>
      </c>
      <c r="K107" s="455" t="s">
        <v>10</v>
      </c>
      <c r="L107" s="455" t="s">
        <v>79</v>
      </c>
      <c r="M107" s="455" t="s">
        <v>23</v>
      </c>
      <c r="N107" s="460">
        <v>2022</v>
      </c>
      <c r="O107" s="488">
        <v>0.12</v>
      </c>
      <c r="P107" s="488">
        <v>0.12</v>
      </c>
      <c r="Q107" s="488">
        <v>0.12</v>
      </c>
      <c r="R107" s="488">
        <v>0.12</v>
      </c>
      <c r="S107" s="488">
        <v>0.12</v>
      </c>
      <c r="T107" s="462">
        <f>SUM(P108:S108)</f>
        <v>163</v>
      </c>
      <c r="U107" s="463">
        <f>+AS107</f>
        <v>0.14051724137931035</v>
      </c>
      <c r="V107" s="502" t="s">
        <v>36</v>
      </c>
      <c r="W107" s="465">
        <f t="shared" si="10"/>
        <v>0.17097701149425304</v>
      </c>
      <c r="AA107" s="146">
        <v>112</v>
      </c>
      <c r="AB107" s="146">
        <v>631</v>
      </c>
      <c r="AC107" s="362">
        <f t="shared" si="8"/>
        <v>0.1774960380348653</v>
      </c>
      <c r="AD107" s="362"/>
      <c r="AE107" s="466">
        <v>51</v>
      </c>
      <c r="AF107" s="490">
        <v>529</v>
      </c>
      <c r="AG107" s="398">
        <f t="shared" si="9"/>
        <v>9.6408317580340269E-2</v>
      </c>
      <c r="AH107" s="362"/>
      <c r="AI107" s="399"/>
      <c r="AJ107" s="356"/>
      <c r="AK107" s="400"/>
      <c r="AL107" s="362"/>
      <c r="AM107" s="401"/>
      <c r="AN107" s="324"/>
      <c r="AO107" s="370"/>
      <c r="AP107" s="362"/>
      <c r="AQ107" s="146">
        <f>+AA107+AE107+AI107+AM107</f>
        <v>163</v>
      </c>
      <c r="AR107" s="146">
        <f>+AB107+AF107+AJ107+AN107</f>
        <v>1160</v>
      </c>
      <c r="AS107" s="157">
        <f>+AQ107/AR107</f>
        <v>0.14051724137931035</v>
      </c>
    </row>
    <row r="108" spans="1:45" ht="24.95" customHeight="1" thickBot="1" x14ac:dyDescent="0.3">
      <c r="A108" s="453"/>
      <c r="B108" s="500"/>
      <c r="C108" s="468"/>
      <c r="D108" s="468"/>
      <c r="E108" s="469"/>
      <c r="F108" s="470"/>
      <c r="G108" s="471"/>
      <c r="H108" s="472"/>
      <c r="I108" s="468"/>
      <c r="J108" s="468"/>
      <c r="K108" s="468"/>
      <c r="L108" s="468"/>
      <c r="M108" s="468"/>
      <c r="N108" s="456" t="s">
        <v>211</v>
      </c>
      <c r="O108" s="457"/>
      <c r="P108" s="473">
        <f>+AA107</f>
        <v>112</v>
      </c>
      <c r="Q108" s="497">
        <f>+AE107</f>
        <v>51</v>
      </c>
      <c r="R108" s="473"/>
      <c r="S108" s="473"/>
      <c r="T108" s="474"/>
      <c r="U108" s="475"/>
      <c r="V108" s="503"/>
      <c r="W108" s="477"/>
      <c r="AA108" s="146"/>
      <c r="AB108" s="146"/>
      <c r="AC108" s="362"/>
      <c r="AD108" s="362"/>
      <c r="AE108" s="466"/>
      <c r="AF108" s="490"/>
      <c r="AG108" s="398"/>
      <c r="AH108" s="362"/>
      <c r="AK108" s="366"/>
      <c r="AL108" s="362"/>
      <c r="AP108" s="362"/>
      <c r="AQ108" s="362"/>
      <c r="AR108" s="362"/>
      <c r="AS108" s="362"/>
    </row>
    <row r="109" spans="1:45" ht="24.95" customHeight="1" thickBot="1" x14ac:dyDescent="0.3">
      <c r="A109" s="453"/>
      <c r="B109" s="500"/>
      <c r="C109" s="468"/>
      <c r="D109" s="478"/>
      <c r="E109" s="479"/>
      <c r="F109" s="480"/>
      <c r="G109" s="481"/>
      <c r="H109" s="482"/>
      <c r="I109" s="478"/>
      <c r="J109" s="478"/>
      <c r="K109" s="478"/>
      <c r="L109" s="478"/>
      <c r="M109" s="478"/>
      <c r="N109" s="456" t="s">
        <v>212</v>
      </c>
      <c r="O109" s="457"/>
      <c r="P109" s="483">
        <f>+AC107</f>
        <v>0.1774960380348653</v>
      </c>
      <c r="Q109" s="483">
        <f>+AG107</f>
        <v>9.6408317580340269E-2</v>
      </c>
      <c r="R109" s="461"/>
      <c r="S109" s="461"/>
      <c r="T109" s="484"/>
      <c r="U109" s="485"/>
      <c r="V109" s="504"/>
      <c r="W109" s="487"/>
      <c r="AA109" s="146"/>
      <c r="AB109" s="146"/>
      <c r="AC109" s="362"/>
      <c r="AD109" s="362"/>
      <c r="AE109" s="466"/>
      <c r="AF109" s="490"/>
      <c r="AG109" s="398"/>
      <c r="AH109" s="362"/>
      <c r="AK109" s="366"/>
      <c r="AL109" s="362"/>
      <c r="AP109" s="362"/>
      <c r="AQ109" s="362"/>
      <c r="AR109" s="362"/>
      <c r="AS109" s="362"/>
    </row>
    <row r="110" spans="1:45" ht="24.95" customHeight="1" thickBot="1" x14ac:dyDescent="0.3">
      <c r="A110" s="453"/>
      <c r="B110" s="500"/>
      <c r="C110" s="468"/>
      <c r="D110" s="455" t="s">
        <v>430</v>
      </c>
      <c r="E110" s="456" t="s">
        <v>431</v>
      </c>
      <c r="F110" s="457"/>
      <c r="G110" s="458" t="s">
        <v>432</v>
      </c>
      <c r="H110" s="459"/>
      <c r="I110" s="455" t="s">
        <v>25</v>
      </c>
      <c r="J110" s="455" t="s">
        <v>8</v>
      </c>
      <c r="K110" s="455" t="s">
        <v>10</v>
      </c>
      <c r="L110" s="455" t="s">
        <v>12</v>
      </c>
      <c r="M110" s="455" t="s">
        <v>23</v>
      </c>
      <c r="N110" s="460">
        <v>2022</v>
      </c>
      <c r="O110" s="488">
        <v>0.09</v>
      </c>
      <c r="P110" s="488">
        <v>0.09</v>
      </c>
      <c r="Q110" s="488">
        <v>0.09</v>
      </c>
      <c r="R110" s="488">
        <v>0.09</v>
      </c>
      <c r="S110" s="488">
        <v>0.09</v>
      </c>
      <c r="T110" s="462">
        <f>SUM(P111:S111)</f>
        <v>93</v>
      </c>
      <c r="U110" s="463">
        <f>+AS110</f>
        <v>8.0172413793103442E-2</v>
      </c>
      <c r="V110" s="502" t="s">
        <v>36</v>
      </c>
      <c r="W110" s="465">
        <f t="shared" si="10"/>
        <v>-0.10919540229885061</v>
      </c>
      <c r="AA110" s="146">
        <v>51</v>
      </c>
      <c r="AB110" s="146">
        <v>631</v>
      </c>
      <c r="AC110" s="362">
        <f t="shared" si="8"/>
        <v>8.0824088748019024E-2</v>
      </c>
      <c r="AD110" s="362"/>
      <c r="AE110" s="466">
        <v>42</v>
      </c>
      <c r="AF110" s="490">
        <v>529</v>
      </c>
      <c r="AG110" s="398">
        <f t="shared" si="9"/>
        <v>7.9395085066162566E-2</v>
      </c>
      <c r="AH110" s="362"/>
      <c r="AI110" s="399"/>
      <c r="AJ110" s="356"/>
      <c r="AK110" s="400"/>
      <c r="AL110" s="362"/>
      <c r="AM110" s="449"/>
      <c r="AN110" s="450"/>
      <c r="AO110" s="451"/>
      <c r="AP110" s="362"/>
      <c r="AQ110" s="146">
        <f>+AA110+AE110+AI110+AM110</f>
        <v>93</v>
      </c>
      <c r="AR110" s="146">
        <f>+AB110+AF110+AJ110+AN110</f>
        <v>1160</v>
      </c>
      <c r="AS110" s="157">
        <f>+AQ110/AR110</f>
        <v>8.0172413793103442E-2</v>
      </c>
    </row>
    <row r="111" spans="1:45" ht="24.95" customHeight="1" thickBot="1" x14ac:dyDescent="0.3">
      <c r="A111" s="505"/>
      <c r="B111" s="500"/>
      <c r="C111" s="468"/>
      <c r="D111" s="468"/>
      <c r="E111" s="469"/>
      <c r="F111" s="470"/>
      <c r="G111" s="471"/>
      <c r="H111" s="472"/>
      <c r="I111" s="468"/>
      <c r="J111" s="468"/>
      <c r="K111" s="468"/>
      <c r="L111" s="468"/>
      <c r="M111" s="468"/>
      <c r="N111" s="456" t="s">
        <v>211</v>
      </c>
      <c r="O111" s="457"/>
      <c r="P111" s="473">
        <f>+AA110</f>
        <v>51</v>
      </c>
      <c r="Q111" s="497">
        <f>+AE110</f>
        <v>42</v>
      </c>
      <c r="R111" s="473"/>
      <c r="S111" s="473"/>
      <c r="T111" s="474"/>
      <c r="U111" s="475"/>
      <c r="V111" s="503"/>
      <c r="W111" s="477"/>
      <c r="AA111" s="146"/>
      <c r="AB111" s="146"/>
      <c r="AC111" s="362"/>
      <c r="AD111" s="362"/>
      <c r="AE111" s="466"/>
      <c r="AF111" s="490"/>
      <c r="AG111" s="398"/>
      <c r="AH111" s="362"/>
      <c r="AK111" s="366"/>
      <c r="AL111" s="362"/>
      <c r="AP111" s="362"/>
      <c r="AQ111" s="362"/>
      <c r="AR111" s="362"/>
      <c r="AS111" s="362"/>
    </row>
    <row r="112" spans="1:45" ht="24.95" customHeight="1" thickBot="1" x14ac:dyDescent="0.3">
      <c r="A112" s="505"/>
      <c r="B112" s="501"/>
      <c r="C112" s="478"/>
      <c r="D112" s="478"/>
      <c r="E112" s="479"/>
      <c r="F112" s="480"/>
      <c r="G112" s="481"/>
      <c r="H112" s="482"/>
      <c r="I112" s="478"/>
      <c r="J112" s="478"/>
      <c r="K112" s="478"/>
      <c r="L112" s="478"/>
      <c r="M112" s="478"/>
      <c r="N112" s="456" t="s">
        <v>212</v>
      </c>
      <c r="O112" s="457"/>
      <c r="P112" s="483">
        <f>+AC110</f>
        <v>8.0824088748019024E-2</v>
      </c>
      <c r="Q112" s="483">
        <f>+AG110</f>
        <v>7.9395085066162566E-2</v>
      </c>
      <c r="R112" s="461"/>
      <c r="S112" s="461"/>
      <c r="T112" s="484"/>
      <c r="U112" s="485"/>
      <c r="V112" s="504"/>
      <c r="W112" s="487"/>
      <c r="AA112" s="146"/>
      <c r="AB112" s="146"/>
      <c r="AC112" s="362"/>
      <c r="AD112" s="362"/>
      <c r="AE112" s="466"/>
      <c r="AF112" s="490"/>
      <c r="AG112" s="398"/>
      <c r="AH112" s="362"/>
      <c r="AK112" s="366"/>
      <c r="AL112" s="362"/>
      <c r="AP112" s="362"/>
      <c r="AQ112" s="362"/>
      <c r="AR112" s="362"/>
      <c r="AS112" s="362"/>
    </row>
    <row r="113" spans="1:45" ht="24.95" customHeight="1" thickBot="1" x14ac:dyDescent="0.3">
      <c r="A113" s="506" t="s">
        <v>433</v>
      </c>
      <c r="B113" s="507" t="s">
        <v>434</v>
      </c>
      <c r="C113" s="508" t="s">
        <v>435</v>
      </c>
      <c r="D113" s="508" t="s">
        <v>436</v>
      </c>
      <c r="E113" s="509" t="s">
        <v>437</v>
      </c>
      <c r="F113" s="510"/>
      <c r="G113" s="511" t="s">
        <v>438</v>
      </c>
      <c r="H113" s="512"/>
      <c r="I113" s="513" t="s">
        <v>25</v>
      </c>
      <c r="J113" s="513" t="s">
        <v>8</v>
      </c>
      <c r="K113" s="513" t="s">
        <v>10</v>
      </c>
      <c r="L113" s="513" t="s">
        <v>12</v>
      </c>
      <c r="M113" s="513" t="s">
        <v>23</v>
      </c>
      <c r="N113" s="514">
        <v>2022</v>
      </c>
      <c r="O113" s="515">
        <v>0.2</v>
      </c>
      <c r="P113" s="515">
        <v>0.2</v>
      </c>
      <c r="Q113" s="515">
        <v>0.2</v>
      </c>
      <c r="R113" s="515">
        <v>0.2</v>
      </c>
      <c r="S113" s="515">
        <v>0.2</v>
      </c>
      <c r="T113" s="516">
        <f>SUM(P114:S114)</f>
        <v>163</v>
      </c>
      <c r="U113" s="517">
        <f>+AS113</f>
        <v>0.23623188405797102</v>
      </c>
      <c r="V113" s="518" t="s">
        <v>36</v>
      </c>
      <c r="W113" s="519">
        <f t="shared" si="10"/>
        <v>0.18115942028985499</v>
      </c>
      <c r="AA113" s="146">
        <v>65</v>
      </c>
      <c r="AB113" s="146">
        <v>413</v>
      </c>
      <c r="AC113" s="362">
        <f t="shared" si="8"/>
        <v>0.15738498789346247</v>
      </c>
      <c r="AD113" s="362"/>
      <c r="AE113" s="466">
        <v>98</v>
      </c>
      <c r="AF113" s="466">
        <v>277</v>
      </c>
      <c r="AG113" s="398">
        <f t="shared" si="9"/>
        <v>0.35379061371841153</v>
      </c>
      <c r="AH113" s="362"/>
      <c r="AI113" s="399"/>
      <c r="AJ113" s="399"/>
      <c r="AK113" s="400"/>
      <c r="AL113" s="362"/>
      <c r="AM113" s="401"/>
      <c r="AN113" s="401"/>
      <c r="AO113" s="370"/>
      <c r="AP113" s="362"/>
      <c r="AQ113" s="146">
        <f>+AA113+AE113+AI113+AM113</f>
        <v>163</v>
      </c>
      <c r="AR113" s="146">
        <f>+AB113+AF113+AJ113+AN113</f>
        <v>690</v>
      </c>
      <c r="AS113" s="157">
        <f>+AQ113/AR113</f>
        <v>0.23623188405797102</v>
      </c>
    </row>
    <row r="114" spans="1:45" ht="24.95" customHeight="1" thickBot="1" x14ac:dyDescent="0.3">
      <c r="A114" s="506"/>
      <c r="B114" s="520"/>
      <c r="C114" s="521"/>
      <c r="D114" s="521"/>
      <c r="E114" s="522"/>
      <c r="F114" s="523"/>
      <c r="G114" s="524"/>
      <c r="H114" s="525"/>
      <c r="I114" s="526"/>
      <c r="J114" s="526"/>
      <c r="K114" s="526"/>
      <c r="L114" s="526"/>
      <c r="M114" s="526"/>
      <c r="N114" s="509" t="s">
        <v>211</v>
      </c>
      <c r="O114" s="510"/>
      <c r="P114" s="527">
        <f>+AA113</f>
        <v>65</v>
      </c>
      <c r="Q114" s="528">
        <f>+AE113</f>
        <v>98</v>
      </c>
      <c r="R114" s="527"/>
      <c r="S114" s="527"/>
      <c r="T114" s="529"/>
      <c r="U114" s="530"/>
      <c r="V114" s="531"/>
      <c r="W114" s="532"/>
      <c r="AA114" s="146"/>
      <c r="AB114" s="146"/>
      <c r="AC114" s="362"/>
      <c r="AD114" s="362"/>
      <c r="AE114" s="466"/>
      <c r="AF114" s="466"/>
      <c r="AG114" s="398"/>
      <c r="AH114" s="362"/>
      <c r="AK114" s="366"/>
      <c r="AL114" s="362"/>
      <c r="AP114" s="362"/>
      <c r="AQ114" s="362"/>
      <c r="AR114" s="362"/>
      <c r="AS114" s="362"/>
    </row>
    <row r="115" spans="1:45" ht="24.95" customHeight="1" thickBot="1" x14ac:dyDescent="0.3">
      <c r="A115" s="506"/>
      <c r="B115" s="520"/>
      <c r="C115" s="521"/>
      <c r="D115" s="533"/>
      <c r="E115" s="534"/>
      <c r="F115" s="535"/>
      <c r="G115" s="536"/>
      <c r="H115" s="537"/>
      <c r="I115" s="538"/>
      <c r="J115" s="538"/>
      <c r="K115" s="538"/>
      <c r="L115" s="538"/>
      <c r="M115" s="538"/>
      <c r="N115" s="509" t="s">
        <v>212</v>
      </c>
      <c r="O115" s="510"/>
      <c r="P115" s="539">
        <f>+AC113</f>
        <v>0.15738498789346247</v>
      </c>
      <c r="Q115" s="540">
        <f>+AG113</f>
        <v>0.35379061371841153</v>
      </c>
      <c r="R115" s="541"/>
      <c r="S115" s="541"/>
      <c r="T115" s="542"/>
      <c r="U115" s="543"/>
      <c r="V115" s="544"/>
      <c r="W115" s="545"/>
      <c r="AA115" s="146"/>
      <c r="AB115" s="146"/>
      <c r="AC115" s="362"/>
      <c r="AD115" s="362"/>
      <c r="AE115" s="466"/>
      <c r="AF115" s="466"/>
      <c r="AG115" s="398"/>
      <c r="AH115" s="362"/>
      <c r="AK115" s="366"/>
      <c r="AL115" s="362"/>
      <c r="AP115" s="362"/>
      <c r="AQ115" s="362"/>
      <c r="AR115" s="362"/>
      <c r="AS115" s="362"/>
    </row>
    <row r="116" spans="1:45" ht="30" customHeight="1" thickBot="1" x14ac:dyDescent="0.3">
      <c r="A116" s="506"/>
      <c r="B116" s="520"/>
      <c r="C116" s="521"/>
      <c r="D116" s="508" t="s">
        <v>439</v>
      </c>
      <c r="E116" s="509" t="s">
        <v>440</v>
      </c>
      <c r="F116" s="510"/>
      <c r="G116" s="511" t="s">
        <v>441</v>
      </c>
      <c r="H116" s="512"/>
      <c r="I116" s="513" t="s">
        <v>25</v>
      </c>
      <c r="J116" s="513" t="s">
        <v>8</v>
      </c>
      <c r="K116" s="513" t="s">
        <v>10</v>
      </c>
      <c r="L116" s="513" t="s">
        <v>12</v>
      </c>
      <c r="M116" s="513" t="s">
        <v>19</v>
      </c>
      <c r="N116" s="514">
        <v>2022</v>
      </c>
      <c r="O116" s="515">
        <v>0.1</v>
      </c>
      <c r="P116" s="515">
        <v>0.1</v>
      </c>
      <c r="Q116" s="515">
        <v>0.1</v>
      </c>
      <c r="R116" s="515">
        <v>0.1</v>
      </c>
      <c r="S116" s="515">
        <v>0.1</v>
      </c>
      <c r="T116" s="516">
        <f>SUM(P117:S117)</f>
        <v>163</v>
      </c>
      <c r="U116" s="517">
        <f>+AS116</f>
        <v>1.2422360248447228E-2</v>
      </c>
      <c r="V116" s="546" t="s">
        <v>37</v>
      </c>
      <c r="W116" s="519">
        <f t="shared" ref="W116:W122" si="11">+U116/O116-1</f>
        <v>-0.87577639751552772</v>
      </c>
      <c r="AA116" s="146">
        <v>65</v>
      </c>
      <c r="AB116" s="146">
        <v>69</v>
      </c>
      <c r="AC116" s="362">
        <f>((+AA116/AB116)-1)</f>
        <v>-5.7971014492753659E-2</v>
      </c>
      <c r="AD116" s="362"/>
      <c r="AE116" s="490">
        <v>98</v>
      </c>
      <c r="AF116" s="491">
        <v>92</v>
      </c>
      <c r="AG116" s="398">
        <f>((+AE116/AF116)-1)</f>
        <v>6.5217391304347894E-2</v>
      </c>
      <c r="AH116" s="362"/>
      <c r="AI116" s="356"/>
      <c r="AJ116" s="547"/>
      <c r="AK116" s="362"/>
      <c r="AL116" s="362"/>
      <c r="AM116" s="324"/>
      <c r="AN116" s="547"/>
      <c r="AO116" s="370"/>
      <c r="AP116" s="362"/>
      <c r="AQ116" s="146">
        <f>+AA116+AE116+AI116+AM116</f>
        <v>163</v>
      </c>
      <c r="AR116" s="146">
        <f>+AB116+AF116+AJ116+AN116</f>
        <v>161</v>
      </c>
      <c r="AS116" s="492">
        <f>((+AQ116/AR116)-1)</f>
        <v>1.2422360248447228E-2</v>
      </c>
    </row>
    <row r="117" spans="1:45" ht="30" customHeight="1" thickBot="1" x14ac:dyDescent="0.3">
      <c r="A117" s="506"/>
      <c r="B117" s="520"/>
      <c r="C117" s="521"/>
      <c r="D117" s="521"/>
      <c r="E117" s="522"/>
      <c r="F117" s="523"/>
      <c r="G117" s="524"/>
      <c r="H117" s="525"/>
      <c r="I117" s="526"/>
      <c r="J117" s="526"/>
      <c r="K117" s="526"/>
      <c r="L117" s="526"/>
      <c r="M117" s="526"/>
      <c r="N117" s="509" t="s">
        <v>211</v>
      </c>
      <c r="O117" s="510"/>
      <c r="P117" s="527">
        <f>+AA116</f>
        <v>65</v>
      </c>
      <c r="Q117" s="528">
        <f>+AE116</f>
        <v>98</v>
      </c>
      <c r="R117" s="527"/>
      <c r="S117" s="527"/>
      <c r="T117" s="529"/>
      <c r="U117" s="530"/>
      <c r="V117" s="548"/>
      <c r="W117" s="532"/>
      <c r="AA117" s="146"/>
      <c r="AB117" s="146"/>
      <c r="AC117" s="362"/>
      <c r="AD117" s="362"/>
      <c r="AE117" s="490"/>
      <c r="AF117" s="491"/>
      <c r="AG117" s="398"/>
      <c r="AH117" s="362"/>
      <c r="AK117" s="366"/>
      <c r="AL117" s="362"/>
      <c r="AP117" s="362"/>
      <c r="AQ117" s="362"/>
      <c r="AR117" s="362"/>
      <c r="AS117" s="362"/>
    </row>
    <row r="118" spans="1:45" ht="30" customHeight="1" thickBot="1" x14ac:dyDescent="0.3">
      <c r="A118" s="506"/>
      <c r="B118" s="520"/>
      <c r="C118" s="521"/>
      <c r="D118" s="533"/>
      <c r="E118" s="534"/>
      <c r="F118" s="535"/>
      <c r="G118" s="536"/>
      <c r="H118" s="537"/>
      <c r="I118" s="538"/>
      <c r="J118" s="538"/>
      <c r="K118" s="538"/>
      <c r="L118" s="538"/>
      <c r="M118" s="538"/>
      <c r="N118" s="509" t="s">
        <v>212</v>
      </c>
      <c r="O118" s="510"/>
      <c r="P118" s="539">
        <f>+AC116</f>
        <v>-5.7971014492753659E-2</v>
      </c>
      <c r="Q118" s="540">
        <f>+AG116</f>
        <v>6.5217391304347894E-2</v>
      </c>
      <c r="R118" s="541"/>
      <c r="S118" s="541"/>
      <c r="T118" s="542"/>
      <c r="U118" s="543"/>
      <c r="V118" s="549"/>
      <c r="W118" s="545"/>
      <c r="AA118" s="146"/>
      <c r="AB118" s="146"/>
      <c r="AC118" s="362"/>
      <c r="AD118" s="362"/>
      <c r="AE118" s="490"/>
      <c r="AF118" s="491"/>
      <c r="AG118" s="398"/>
      <c r="AH118" s="362"/>
      <c r="AK118" s="366"/>
      <c r="AL118" s="362"/>
      <c r="AP118" s="362"/>
      <c r="AQ118" s="362"/>
      <c r="AR118" s="362"/>
      <c r="AS118" s="362"/>
    </row>
    <row r="119" spans="1:45" ht="24.95" customHeight="1" thickBot="1" x14ac:dyDescent="0.3">
      <c r="A119" s="506"/>
      <c r="B119" s="520"/>
      <c r="C119" s="521"/>
      <c r="D119" s="508" t="s">
        <v>442</v>
      </c>
      <c r="E119" s="509" t="s">
        <v>443</v>
      </c>
      <c r="F119" s="510"/>
      <c r="G119" s="511" t="s">
        <v>444</v>
      </c>
      <c r="H119" s="512"/>
      <c r="I119" s="513" t="s">
        <v>25</v>
      </c>
      <c r="J119" s="513" t="s">
        <v>8</v>
      </c>
      <c r="K119" s="513" t="s">
        <v>10</v>
      </c>
      <c r="L119" s="513" t="s">
        <v>12</v>
      </c>
      <c r="M119" s="513" t="s">
        <v>23</v>
      </c>
      <c r="N119" s="514">
        <v>2022</v>
      </c>
      <c r="O119" s="515">
        <v>0.4</v>
      </c>
      <c r="P119" s="515">
        <v>0.4</v>
      </c>
      <c r="Q119" s="515">
        <v>0.4</v>
      </c>
      <c r="R119" s="515">
        <v>0.4</v>
      </c>
      <c r="S119" s="515">
        <v>0.4</v>
      </c>
      <c r="T119" s="516">
        <f>SUM(P120:S120)</f>
        <v>14</v>
      </c>
      <c r="U119" s="517">
        <f>+AS119</f>
        <v>0.25</v>
      </c>
      <c r="V119" s="546" t="s">
        <v>37</v>
      </c>
      <c r="W119" s="519">
        <f t="shared" si="11"/>
        <v>-0.375</v>
      </c>
      <c r="AA119" s="146">
        <v>13</v>
      </c>
      <c r="AB119" s="146">
        <v>30</v>
      </c>
      <c r="AC119" s="362">
        <f t="shared" ref="AC119:AC140" si="12">+AA119/AB119</f>
        <v>0.43333333333333335</v>
      </c>
      <c r="AD119" s="362"/>
      <c r="AE119" s="550">
        <v>1</v>
      </c>
      <c r="AF119" s="466">
        <v>26</v>
      </c>
      <c r="AG119" s="398">
        <f t="shared" ref="AG119:AG140" si="13">+AE119/AF119</f>
        <v>3.8461538461538464E-2</v>
      </c>
      <c r="AH119" s="362"/>
      <c r="AI119" s="435"/>
      <c r="AJ119" s="399"/>
      <c r="AK119" s="400"/>
      <c r="AL119" s="362"/>
      <c r="AM119" s="495"/>
      <c r="AN119" s="401"/>
      <c r="AO119" s="370"/>
      <c r="AP119" s="362"/>
      <c r="AQ119" s="146">
        <f>+AA119+AE119+AI119+AM119</f>
        <v>14</v>
      </c>
      <c r="AR119" s="146">
        <f>+AB119+AF119+AJ119+AN119</f>
        <v>56</v>
      </c>
      <c r="AS119" s="157">
        <f>+AQ119/AR119</f>
        <v>0.25</v>
      </c>
    </row>
    <row r="120" spans="1:45" ht="24.95" customHeight="1" thickBot="1" x14ac:dyDescent="0.3">
      <c r="A120" s="506"/>
      <c r="B120" s="520"/>
      <c r="C120" s="521"/>
      <c r="D120" s="521"/>
      <c r="E120" s="522"/>
      <c r="F120" s="523"/>
      <c r="G120" s="524"/>
      <c r="H120" s="525"/>
      <c r="I120" s="526"/>
      <c r="J120" s="526"/>
      <c r="K120" s="526"/>
      <c r="L120" s="526"/>
      <c r="M120" s="526"/>
      <c r="N120" s="509" t="s">
        <v>211</v>
      </c>
      <c r="O120" s="510"/>
      <c r="P120" s="527">
        <f>+AA119</f>
        <v>13</v>
      </c>
      <c r="Q120" s="528">
        <f>+AE119</f>
        <v>1</v>
      </c>
      <c r="R120" s="527"/>
      <c r="S120" s="527"/>
      <c r="T120" s="529"/>
      <c r="U120" s="530"/>
      <c r="V120" s="548"/>
      <c r="W120" s="532"/>
      <c r="AA120" s="146"/>
      <c r="AB120" s="146"/>
      <c r="AC120" s="362"/>
      <c r="AD120" s="362"/>
      <c r="AE120" s="550"/>
      <c r="AF120" s="466"/>
      <c r="AG120" s="398"/>
      <c r="AH120" s="362"/>
      <c r="AK120" s="366"/>
      <c r="AL120" s="362"/>
      <c r="AP120" s="362"/>
      <c r="AQ120" s="362"/>
      <c r="AR120" s="362"/>
      <c r="AS120" s="362"/>
    </row>
    <row r="121" spans="1:45" ht="24.95" customHeight="1" thickBot="1" x14ac:dyDescent="0.3">
      <c r="A121" s="506"/>
      <c r="B121" s="551"/>
      <c r="C121" s="533"/>
      <c r="D121" s="533"/>
      <c r="E121" s="534"/>
      <c r="F121" s="535"/>
      <c r="G121" s="536"/>
      <c r="H121" s="537"/>
      <c r="I121" s="538"/>
      <c r="J121" s="538"/>
      <c r="K121" s="538"/>
      <c r="L121" s="538"/>
      <c r="M121" s="538"/>
      <c r="N121" s="509" t="s">
        <v>212</v>
      </c>
      <c r="O121" s="510"/>
      <c r="P121" s="539">
        <f>+AC119</f>
        <v>0.43333333333333335</v>
      </c>
      <c r="Q121" s="540">
        <f>+AG119</f>
        <v>3.8461538461538464E-2</v>
      </c>
      <c r="R121" s="541"/>
      <c r="S121" s="541"/>
      <c r="T121" s="542"/>
      <c r="U121" s="543"/>
      <c r="V121" s="549"/>
      <c r="W121" s="545"/>
      <c r="AA121" s="146"/>
      <c r="AB121" s="146"/>
      <c r="AC121" s="362"/>
      <c r="AD121" s="362"/>
      <c r="AE121" s="550"/>
      <c r="AF121" s="466"/>
      <c r="AG121" s="398"/>
      <c r="AH121" s="362"/>
      <c r="AK121" s="366"/>
      <c r="AL121" s="362"/>
      <c r="AP121" s="362"/>
      <c r="AQ121" s="362"/>
      <c r="AR121" s="362"/>
      <c r="AS121" s="362"/>
    </row>
    <row r="122" spans="1:45" ht="24.95" customHeight="1" thickBot="1" x14ac:dyDescent="0.3">
      <c r="A122" s="506"/>
      <c r="B122" s="552" t="s">
        <v>445</v>
      </c>
      <c r="C122" s="508" t="s">
        <v>446</v>
      </c>
      <c r="D122" s="508" t="s">
        <v>447</v>
      </c>
      <c r="E122" s="509" t="s">
        <v>448</v>
      </c>
      <c r="F122" s="510"/>
      <c r="G122" s="511" t="s">
        <v>449</v>
      </c>
      <c r="H122" s="512"/>
      <c r="I122" s="513" t="s">
        <v>25</v>
      </c>
      <c r="J122" s="513" t="s">
        <v>8</v>
      </c>
      <c r="K122" s="513" t="s">
        <v>10</v>
      </c>
      <c r="L122" s="513" t="s">
        <v>12</v>
      </c>
      <c r="M122" s="513" t="s">
        <v>23</v>
      </c>
      <c r="N122" s="514">
        <v>2022</v>
      </c>
      <c r="O122" s="515">
        <v>1.1000000000000001</v>
      </c>
      <c r="P122" s="515">
        <v>1.1000000000000001</v>
      </c>
      <c r="Q122" s="515">
        <v>1.1000000000000001</v>
      </c>
      <c r="R122" s="515">
        <v>1.1000000000000001</v>
      </c>
      <c r="S122" s="515">
        <v>1.1000000000000001</v>
      </c>
      <c r="T122" s="516">
        <f>SUM(P123:S123)</f>
        <v>690</v>
      </c>
      <c r="U122" s="517">
        <f>+AS122</f>
        <v>1.1057692307692308</v>
      </c>
      <c r="V122" s="553" t="s">
        <v>35</v>
      </c>
      <c r="W122" s="519">
        <f t="shared" si="11"/>
        <v>5.2447552447552059E-3</v>
      </c>
      <c r="AA122" s="146">
        <v>413</v>
      </c>
      <c r="AB122" s="146">
        <v>344</v>
      </c>
      <c r="AC122" s="362">
        <f t="shared" si="12"/>
        <v>1.2005813953488371</v>
      </c>
      <c r="AD122" s="362"/>
      <c r="AE122" s="490">
        <v>277</v>
      </c>
      <c r="AF122" s="466">
        <v>280</v>
      </c>
      <c r="AG122" s="398">
        <f t="shared" si="13"/>
        <v>0.98928571428571432</v>
      </c>
      <c r="AH122" s="362"/>
      <c r="AI122" s="554"/>
      <c r="AJ122" s="356"/>
      <c r="AK122" s="400"/>
      <c r="AL122" s="362"/>
      <c r="AM122" s="555"/>
      <c r="AN122" s="556"/>
      <c r="AO122" s="370"/>
      <c r="AP122" s="362"/>
      <c r="AQ122" s="146">
        <f>+AA122+AE122+AI122+AM122</f>
        <v>690</v>
      </c>
      <c r="AR122" s="146">
        <f>+AB122+AF122+AJ122+AN122</f>
        <v>624</v>
      </c>
      <c r="AS122" s="157">
        <f>+AQ122/AR122</f>
        <v>1.1057692307692308</v>
      </c>
    </row>
    <row r="123" spans="1:45" ht="24.95" customHeight="1" thickBot="1" x14ac:dyDescent="0.3">
      <c r="A123" s="506"/>
      <c r="B123" s="557"/>
      <c r="C123" s="521"/>
      <c r="D123" s="521"/>
      <c r="E123" s="522"/>
      <c r="F123" s="523"/>
      <c r="G123" s="524"/>
      <c r="H123" s="525"/>
      <c r="I123" s="526"/>
      <c r="J123" s="526"/>
      <c r="K123" s="526"/>
      <c r="L123" s="526"/>
      <c r="M123" s="526"/>
      <c r="N123" s="509" t="s">
        <v>211</v>
      </c>
      <c r="O123" s="510"/>
      <c r="P123" s="527">
        <f>+AA122</f>
        <v>413</v>
      </c>
      <c r="Q123" s="528">
        <f>+AE122</f>
        <v>277</v>
      </c>
      <c r="R123" s="527"/>
      <c r="S123" s="527"/>
      <c r="T123" s="529"/>
      <c r="U123" s="530"/>
      <c r="V123" s="558"/>
      <c r="W123" s="532"/>
      <c r="AA123" s="146"/>
      <c r="AB123" s="146"/>
      <c r="AC123" s="362"/>
      <c r="AD123" s="362"/>
      <c r="AE123" s="490"/>
      <c r="AF123" s="466"/>
      <c r="AG123" s="398"/>
      <c r="AH123" s="362"/>
      <c r="AK123" s="366"/>
      <c r="AL123" s="362"/>
      <c r="AP123" s="362"/>
      <c r="AQ123" s="362"/>
      <c r="AR123" s="362"/>
      <c r="AS123" s="362"/>
    </row>
    <row r="124" spans="1:45" ht="24.95" customHeight="1" thickBot="1" x14ac:dyDescent="0.3">
      <c r="A124" s="506"/>
      <c r="B124" s="559"/>
      <c r="C124" s="533"/>
      <c r="D124" s="533"/>
      <c r="E124" s="534"/>
      <c r="F124" s="535"/>
      <c r="G124" s="536"/>
      <c r="H124" s="537"/>
      <c r="I124" s="538"/>
      <c r="J124" s="538"/>
      <c r="K124" s="538"/>
      <c r="L124" s="538"/>
      <c r="M124" s="538"/>
      <c r="N124" s="509" t="s">
        <v>212</v>
      </c>
      <c r="O124" s="510"/>
      <c r="P124" s="539">
        <f>+AC122</f>
        <v>1.2005813953488371</v>
      </c>
      <c r="Q124" s="540">
        <f>+AG122</f>
        <v>0.98928571428571432</v>
      </c>
      <c r="R124" s="541"/>
      <c r="S124" s="541"/>
      <c r="T124" s="542"/>
      <c r="U124" s="543"/>
      <c r="V124" s="560"/>
      <c r="W124" s="545"/>
      <c r="AA124" s="146"/>
      <c r="AB124" s="146"/>
      <c r="AC124" s="362"/>
      <c r="AD124" s="362"/>
      <c r="AE124" s="490"/>
      <c r="AF124" s="466"/>
      <c r="AG124" s="398"/>
      <c r="AH124" s="362"/>
      <c r="AK124" s="366"/>
      <c r="AL124" s="362"/>
      <c r="AP124" s="362"/>
      <c r="AQ124" s="362"/>
      <c r="AR124" s="362"/>
      <c r="AS124" s="362"/>
    </row>
    <row r="125" spans="1:45" ht="24.95" customHeight="1" thickBot="1" x14ac:dyDescent="0.3">
      <c r="A125" s="506"/>
      <c r="B125" s="552" t="s">
        <v>450</v>
      </c>
      <c r="C125" s="508" t="s">
        <v>451</v>
      </c>
      <c r="D125" s="508" t="s">
        <v>452</v>
      </c>
      <c r="E125" s="509" t="s">
        <v>453</v>
      </c>
      <c r="F125" s="510"/>
      <c r="G125" s="511" t="s">
        <v>454</v>
      </c>
      <c r="H125" s="512"/>
      <c r="I125" s="513" t="s">
        <v>25</v>
      </c>
      <c r="J125" s="513" t="s">
        <v>8</v>
      </c>
      <c r="K125" s="513" t="s">
        <v>10</v>
      </c>
      <c r="L125" s="513" t="s">
        <v>12</v>
      </c>
      <c r="M125" s="513" t="s">
        <v>23</v>
      </c>
      <c r="N125" s="514">
        <v>2022</v>
      </c>
      <c r="O125" s="515">
        <v>15</v>
      </c>
      <c r="P125" s="515">
        <v>15</v>
      </c>
      <c r="Q125" s="515">
        <v>15</v>
      </c>
      <c r="R125" s="515">
        <v>15</v>
      </c>
      <c r="S125" s="515">
        <v>15</v>
      </c>
      <c r="T125" s="516">
        <f>SUM(P126:S126)</f>
        <v>10391</v>
      </c>
      <c r="U125" s="517">
        <f>+AS125</f>
        <v>15.059420289855073</v>
      </c>
      <c r="V125" s="553" t="s">
        <v>35</v>
      </c>
      <c r="W125" s="519">
        <f t="shared" ref="W125:W137" si="14">+U125/O125-1</f>
        <v>3.961352657004813E-3</v>
      </c>
      <c r="AA125" s="146">
        <v>4782</v>
      </c>
      <c r="AB125" s="146">
        <v>413</v>
      </c>
      <c r="AC125" s="362">
        <f t="shared" si="12"/>
        <v>11.578692493946731</v>
      </c>
      <c r="AD125" s="362"/>
      <c r="AE125" s="466">
        <v>5609</v>
      </c>
      <c r="AF125" s="490">
        <v>277</v>
      </c>
      <c r="AG125" s="398">
        <f t="shared" si="13"/>
        <v>20.249097472924188</v>
      </c>
      <c r="AH125" s="362"/>
      <c r="AI125" s="399"/>
      <c r="AJ125" s="356"/>
      <c r="AK125" s="400"/>
      <c r="AL125" s="362"/>
      <c r="AM125" s="401"/>
      <c r="AN125" s="324"/>
      <c r="AO125" s="370"/>
      <c r="AP125" s="362"/>
      <c r="AQ125" s="146">
        <f>+AA125+AE125+AI125+AM125</f>
        <v>10391</v>
      </c>
      <c r="AR125" s="146">
        <f>+AB125+AF125+AJ125+AN125</f>
        <v>690</v>
      </c>
      <c r="AS125" s="157">
        <f>+AQ125/AR125</f>
        <v>15.059420289855073</v>
      </c>
    </row>
    <row r="126" spans="1:45" ht="24.95" customHeight="1" thickBot="1" x14ac:dyDescent="0.3">
      <c r="A126" s="506"/>
      <c r="B126" s="557"/>
      <c r="C126" s="521"/>
      <c r="D126" s="521"/>
      <c r="E126" s="522"/>
      <c r="F126" s="523"/>
      <c r="G126" s="524"/>
      <c r="H126" s="525"/>
      <c r="I126" s="526"/>
      <c r="J126" s="526"/>
      <c r="K126" s="526"/>
      <c r="L126" s="526"/>
      <c r="M126" s="526"/>
      <c r="N126" s="509" t="s">
        <v>211</v>
      </c>
      <c r="O126" s="510"/>
      <c r="P126" s="527">
        <f>+AA125</f>
        <v>4782</v>
      </c>
      <c r="Q126" s="528">
        <f>+AE125</f>
        <v>5609</v>
      </c>
      <c r="R126" s="527"/>
      <c r="S126" s="527"/>
      <c r="T126" s="529"/>
      <c r="U126" s="530"/>
      <c r="V126" s="558"/>
      <c r="W126" s="532"/>
      <c r="AA126" s="146"/>
      <c r="AB126" s="146"/>
      <c r="AC126" s="362"/>
      <c r="AD126" s="362"/>
      <c r="AE126" s="466"/>
      <c r="AF126" s="490"/>
      <c r="AG126" s="398"/>
      <c r="AH126" s="362"/>
      <c r="AK126" s="366"/>
      <c r="AL126" s="362"/>
      <c r="AP126" s="362"/>
      <c r="AQ126" s="362"/>
      <c r="AR126" s="362"/>
      <c r="AS126" s="362"/>
    </row>
    <row r="127" spans="1:45" ht="24.95" customHeight="1" thickBot="1" x14ac:dyDescent="0.3">
      <c r="A127" s="506"/>
      <c r="B127" s="559"/>
      <c r="C127" s="533"/>
      <c r="D127" s="533"/>
      <c r="E127" s="534"/>
      <c r="F127" s="535"/>
      <c r="G127" s="536"/>
      <c r="H127" s="537"/>
      <c r="I127" s="538"/>
      <c r="J127" s="538"/>
      <c r="K127" s="538"/>
      <c r="L127" s="538"/>
      <c r="M127" s="538"/>
      <c r="N127" s="509" t="s">
        <v>212</v>
      </c>
      <c r="O127" s="510"/>
      <c r="P127" s="539">
        <f>+AC125</f>
        <v>11.578692493946731</v>
      </c>
      <c r="Q127" s="540">
        <f>+AG125</f>
        <v>20.249097472924188</v>
      </c>
      <c r="R127" s="541"/>
      <c r="S127" s="541"/>
      <c r="T127" s="542"/>
      <c r="U127" s="543"/>
      <c r="V127" s="560"/>
      <c r="W127" s="545"/>
      <c r="AA127" s="146"/>
      <c r="AB127" s="146"/>
      <c r="AC127" s="362"/>
      <c r="AD127" s="362"/>
      <c r="AE127" s="466"/>
      <c r="AF127" s="490"/>
      <c r="AG127" s="398"/>
      <c r="AH127" s="362"/>
      <c r="AK127" s="366"/>
      <c r="AL127" s="362"/>
      <c r="AP127" s="362"/>
      <c r="AQ127" s="362"/>
      <c r="AR127" s="362"/>
      <c r="AS127" s="362"/>
    </row>
    <row r="128" spans="1:45" ht="24.95" customHeight="1" thickBot="1" x14ac:dyDescent="0.3">
      <c r="A128" s="506"/>
      <c r="B128" s="552" t="s">
        <v>455</v>
      </c>
      <c r="C128" s="508" t="s">
        <v>456</v>
      </c>
      <c r="D128" s="508" t="s">
        <v>457</v>
      </c>
      <c r="E128" s="509" t="s">
        <v>458</v>
      </c>
      <c r="F128" s="510"/>
      <c r="G128" s="511" t="s">
        <v>459</v>
      </c>
      <c r="H128" s="512"/>
      <c r="I128" s="513" t="s">
        <v>25</v>
      </c>
      <c r="J128" s="513" t="s">
        <v>8</v>
      </c>
      <c r="K128" s="513" t="s">
        <v>10</v>
      </c>
      <c r="L128" s="513" t="s">
        <v>12</v>
      </c>
      <c r="M128" s="513" t="s">
        <v>23</v>
      </c>
      <c r="N128" s="514">
        <v>2022</v>
      </c>
      <c r="O128" s="515">
        <v>1</v>
      </c>
      <c r="P128" s="515">
        <v>1</v>
      </c>
      <c r="Q128" s="515">
        <v>1</v>
      </c>
      <c r="R128" s="515">
        <v>1</v>
      </c>
      <c r="S128" s="515">
        <v>1</v>
      </c>
      <c r="T128" s="516">
        <f>SUM(P129:S129)</f>
        <v>832</v>
      </c>
      <c r="U128" s="517">
        <f>+AS128</f>
        <v>1.2057971014492754</v>
      </c>
      <c r="V128" s="546" t="s">
        <v>37</v>
      </c>
      <c r="W128" s="519">
        <f t="shared" si="14"/>
        <v>0.20579710144927543</v>
      </c>
      <c r="AA128" s="146">
        <v>387</v>
      </c>
      <c r="AB128" s="146">
        <v>413</v>
      </c>
      <c r="AC128" s="362">
        <f t="shared" si="12"/>
        <v>0.93704600484261502</v>
      </c>
      <c r="AD128" s="362"/>
      <c r="AE128" s="466">
        <v>445</v>
      </c>
      <c r="AF128" s="490">
        <v>277</v>
      </c>
      <c r="AG128" s="398">
        <f t="shared" si="13"/>
        <v>1.6064981949458483</v>
      </c>
      <c r="AH128" s="362"/>
      <c r="AI128" s="399"/>
      <c r="AJ128" s="356"/>
      <c r="AK128" s="400"/>
      <c r="AL128" s="362"/>
      <c r="AM128" s="401"/>
      <c r="AN128" s="324"/>
      <c r="AO128" s="370"/>
      <c r="AP128" s="362"/>
      <c r="AQ128" s="146">
        <f>+AA128+AE128+AI128+AM128</f>
        <v>832</v>
      </c>
      <c r="AR128" s="146">
        <f>+AB128+AF128+AJ128+AN128</f>
        <v>690</v>
      </c>
      <c r="AS128" s="157">
        <f>+AQ128/AR128</f>
        <v>1.2057971014492754</v>
      </c>
    </row>
    <row r="129" spans="1:45" ht="24.95" customHeight="1" thickBot="1" x14ac:dyDescent="0.3">
      <c r="A129" s="506"/>
      <c r="B129" s="557"/>
      <c r="C129" s="521"/>
      <c r="D129" s="521"/>
      <c r="E129" s="522"/>
      <c r="F129" s="523"/>
      <c r="G129" s="524"/>
      <c r="H129" s="525"/>
      <c r="I129" s="526"/>
      <c r="J129" s="526"/>
      <c r="K129" s="526"/>
      <c r="L129" s="526"/>
      <c r="M129" s="526"/>
      <c r="N129" s="509" t="s">
        <v>211</v>
      </c>
      <c r="O129" s="510"/>
      <c r="P129" s="527">
        <f>+AA128</f>
        <v>387</v>
      </c>
      <c r="Q129" s="528">
        <f>+AE128</f>
        <v>445</v>
      </c>
      <c r="R129" s="527"/>
      <c r="S129" s="527"/>
      <c r="T129" s="529"/>
      <c r="U129" s="530"/>
      <c r="V129" s="548"/>
      <c r="W129" s="532"/>
      <c r="AA129" s="146"/>
      <c r="AB129" s="146"/>
      <c r="AC129" s="362"/>
      <c r="AD129" s="362"/>
      <c r="AE129" s="466"/>
      <c r="AF129" s="490"/>
      <c r="AG129" s="398"/>
      <c r="AH129" s="362"/>
      <c r="AK129" s="366"/>
      <c r="AL129" s="362"/>
      <c r="AP129" s="362"/>
      <c r="AQ129" s="362"/>
      <c r="AR129" s="362"/>
      <c r="AS129" s="362"/>
    </row>
    <row r="130" spans="1:45" ht="24.95" customHeight="1" thickBot="1" x14ac:dyDescent="0.3">
      <c r="A130" s="506"/>
      <c r="B130" s="559"/>
      <c r="C130" s="533"/>
      <c r="D130" s="533"/>
      <c r="E130" s="534"/>
      <c r="F130" s="535"/>
      <c r="G130" s="536"/>
      <c r="H130" s="537"/>
      <c r="I130" s="538"/>
      <c r="J130" s="538"/>
      <c r="K130" s="538"/>
      <c r="L130" s="538"/>
      <c r="M130" s="538"/>
      <c r="N130" s="509" t="s">
        <v>212</v>
      </c>
      <c r="O130" s="510"/>
      <c r="P130" s="539">
        <f>+AC128</f>
        <v>0.93704600484261502</v>
      </c>
      <c r="Q130" s="540">
        <f>+AG128</f>
        <v>1.6064981949458483</v>
      </c>
      <c r="R130" s="541"/>
      <c r="S130" s="541"/>
      <c r="T130" s="542"/>
      <c r="U130" s="543"/>
      <c r="V130" s="549"/>
      <c r="W130" s="545"/>
      <c r="AA130" s="146"/>
      <c r="AB130" s="146"/>
      <c r="AC130" s="362"/>
      <c r="AD130" s="362"/>
      <c r="AE130" s="466"/>
      <c r="AF130" s="490"/>
      <c r="AG130" s="398"/>
      <c r="AH130" s="362"/>
      <c r="AK130" s="366"/>
      <c r="AL130" s="362"/>
      <c r="AP130" s="362"/>
      <c r="AQ130" s="362"/>
      <c r="AR130" s="362"/>
      <c r="AS130" s="362"/>
    </row>
    <row r="131" spans="1:45" ht="24.95" customHeight="1" thickBot="1" x14ac:dyDescent="0.3">
      <c r="A131" s="506"/>
      <c r="B131" s="552" t="s">
        <v>460</v>
      </c>
      <c r="C131" s="508" t="s">
        <v>461</v>
      </c>
      <c r="D131" s="508" t="s">
        <v>462</v>
      </c>
      <c r="E131" s="509" t="s">
        <v>463</v>
      </c>
      <c r="F131" s="510"/>
      <c r="G131" s="511" t="s">
        <v>464</v>
      </c>
      <c r="H131" s="512"/>
      <c r="I131" s="513" t="s">
        <v>25</v>
      </c>
      <c r="J131" s="513" t="s">
        <v>8</v>
      </c>
      <c r="K131" s="513" t="s">
        <v>10</v>
      </c>
      <c r="L131" s="513" t="s">
        <v>79</v>
      </c>
      <c r="M131" s="513" t="s">
        <v>23</v>
      </c>
      <c r="N131" s="514">
        <v>2022</v>
      </c>
      <c r="O131" s="515">
        <v>0.06</v>
      </c>
      <c r="P131" s="515">
        <v>0.06</v>
      </c>
      <c r="Q131" s="515">
        <v>0.06</v>
      </c>
      <c r="R131" s="515">
        <v>0.06</v>
      </c>
      <c r="S131" s="515">
        <v>0.06</v>
      </c>
      <c r="T131" s="516">
        <f>SUM(P132:S132)</f>
        <v>4</v>
      </c>
      <c r="U131" s="517">
        <f>+AS131</f>
        <v>7.1428571428571425E-2</v>
      </c>
      <c r="V131" s="518" t="s">
        <v>36</v>
      </c>
      <c r="W131" s="519">
        <f t="shared" si="14"/>
        <v>0.19047619047619047</v>
      </c>
      <c r="AA131" s="146">
        <v>4</v>
      </c>
      <c r="AB131" s="146">
        <v>30</v>
      </c>
      <c r="AC131" s="362">
        <f t="shared" si="12"/>
        <v>0.13333333333333333</v>
      </c>
      <c r="AD131" s="362"/>
      <c r="AE131" s="550">
        <v>0</v>
      </c>
      <c r="AF131" s="561">
        <v>26</v>
      </c>
      <c r="AG131" s="398">
        <f t="shared" si="13"/>
        <v>0</v>
      </c>
      <c r="AH131" s="362"/>
      <c r="AI131" s="326"/>
      <c r="AJ131" s="356"/>
      <c r="AK131" s="400"/>
      <c r="AL131" s="362"/>
      <c r="AM131" s="496"/>
      <c r="AN131" s="324"/>
      <c r="AO131" s="370"/>
      <c r="AP131" s="362"/>
      <c r="AQ131" s="146">
        <f>+AA131+AE131+AI131+AM131</f>
        <v>4</v>
      </c>
      <c r="AR131" s="146">
        <f>+AB131+AF131+AJ131+AN131</f>
        <v>56</v>
      </c>
      <c r="AS131" s="157">
        <f>+AQ131/AR131</f>
        <v>7.1428571428571425E-2</v>
      </c>
    </row>
    <row r="132" spans="1:45" ht="24.95" customHeight="1" thickBot="1" x14ac:dyDescent="0.3">
      <c r="A132" s="506"/>
      <c r="B132" s="557"/>
      <c r="C132" s="521"/>
      <c r="D132" s="521"/>
      <c r="E132" s="522"/>
      <c r="F132" s="523"/>
      <c r="G132" s="524"/>
      <c r="H132" s="525"/>
      <c r="I132" s="526"/>
      <c r="J132" s="526"/>
      <c r="K132" s="526"/>
      <c r="L132" s="526"/>
      <c r="M132" s="526"/>
      <c r="N132" s="509" t="s">
        <v>211</v>
      </c>
      <c r="O132" s="510"/>
      <c r="P132" s="527">
        <f>+AA131</f>
        <v>4</v>
      </c>
      <c r="Q132" s="528">
        <f>+AE131</f>
        <v>0</v>
      </c>
      <c r="R132" s="527"/>
      <c r="S132" s="527"/>
      <c r="T132" s="529"/>
      <c r="U132" s="530"/>
      <c r="V132" s="531"/>
      <c r="W132" s="532"/>
      <c r="AA132" s="146"/>
      <c r="AB132" s="146"/>
      <c r="AC132" s="362"/>
      <c r="AD132" s="362"/>
      <c r="AE132" s="550"/>
      <c r="AF132" s="561"/>
      <c r="AG132" s="398"/>
      <c r="AH132" s="362"/>
      <c r="AK132" s="366"/>
      <c r="AL132" s="362"/>
      <c r="AP132" s="362"/>
      <c r="AQ132" s="362"/>
      <c r="AR132" s="362"/>
      <c r="AS132" s="362"/>
    </row>
    <row r="133" spans="1:45" ht="24.95" customHeight="1" thickBot="1" x14ac:dyDescent="0.3">
      <c r="A133" s="506"/>
      <c r="B133" s="557"/>
      <c r="C133" s="521"/>
      <c r="D133" s="533"/>
      <c r="E133" s="534"/>
      <c r="F133" s="535"/>
      <c r="G133" s="536"/>
      <c r="H133" s="537"/>
      <c r="I133" s="538"/>
      <c r="J133" s="538"/>
      <c r="K133" s="538"/>
      <c r="L133" s="538"/>
      <c r="M133" s="538"/>
      <c r="N133" s="509" t="s">
        <v>212</v>
      </c>
      <c r="O133" s="510"/>
      <c r="P133" s="539">
        <f>+AC131</f>
        <v>0.13333333333333333</v>
      </c>
      <c r="Q133" s="540">
        <f>+AG131</f>
        <v>0</v>
      </c>
      <c r="R133" s="541"/>
      <c r="S133" s="541"/>
      <c r="T133" s="542"/>
      <c r="U133" s="543"/>
      <c r="V133" s="544"/>
      <c r="W133" s="545"/>
      <c r="AA133" s="146"/>
      <c r="AB133" s="146"/>
      <c r="AC133" s="362"/>
      <c r="AD133" s="362"/>
      <c r="AE133" s="550"/>
      <c r="AF133" s="561"/>
      <c r="AG133" s="398"/>
      <c r="AH133" s="362"/>
      <c r="AK133" s="366"/>
      <c r="AL133" s="362"/>
      <c r="AP133" s="362"/>
      <c r="AQ133" s="362"/>
      <c r="AR133" s="362"/>
      <c r="AS133" s="362"/>
    </row>
    <row r="134" spans="1:45" ht="24.95" customHeight="1" thickBot="1" x14ac:dyDescent="0.3">
      <c r="A134" s="506"/>
      <c r="B134" s="557"/>
      <c r="C134" s="521"/>
      <c r="D134" s="508" t="s">
        <v>465</v>
      </c>
      <c r="E134" s="509" t="s">
        <v>466</v>
      </c>
      <c r="F134" s="510"/>
      <c r="G134" s="511" t="s">
        <v>467</v>
      </c>
      <c r="H134" s="512"/>
      <c r="I134" s="513" t="s">
        <v>25</v>
      </c>
      <c r="J134" s="513" t="s">
        <v>8</v>
      </c>
      <c r="K134" s="513" t="s">
        <v>10</v>
      </c>
      <c r="L134" s="513" t="s">
        <v>79</v>
      </c>
      <c r="M134" s="513" t="s">
        <v>23</v>
      </c>
      <c r="N134" s="514">
        <v>2022</v>
      </c>
      <c r="O134" s="515">
        <v>0.03</v>
      </c>
      <c r="P134" s="515">
        <v>0.03</v>
      </c>
      <c r="Q134" s="515">
        <v>0.03</v>
      </c>
      <c r="R134" s="515">
        <v>0.03</v>
      </c>
      <c r="S134" s="515">
        <v>0.03</v>
      </c>
      <c r="T134" s="516">
        <f>SUM(P135:S135)</f>
        <v>9</v>
      </c>
      <c r="U134" s="517">
        <f>+AS134</f>
        <v>0.16071428571428573</v>
      </c>
      <c r="V134" s="546" t="s">
        <v>37</v>
      </c>
      <c r="W134" s="519">
        <f t="shared" si="14"/>
        <v>4.3571428571428577</v>
      </c>
      <c r="AA134" s="146">
        <v>8</v>
      </c>
      <c r="AB134" s="146">
        <v>30</v>
      </c>
      <c r="AC134" s="362">
        <f t="shared" si="12"/>
        <v>0.26666666666666666</v>
      </c>
      <c r="AD134" s="362"/>
      <c r="AE134" s="550">
        <v>1</v>
      </c>
      <c r="AF134" s="561">
        <v>26</v>
      </c>
      <c r="AG134" s="398">
        <f t="shared" si="13"/>
        <v>3.8461538461538464E-2</v>
      </c>
      <c r="AH134" s="362"/>
      <c r="AI134" s="326"/>
      <c r="AJ134" s="356"/>
      <c r="AK134" s="400"/>
      <c r="AL134" s="362"/>
      <c r="AM134" s="496"/>
      <c r="AN134" s="324"/>
      <c r="AO134" s="370"/>
      <c r="AP134" s="362"/>
      <c r="AQ134" s="146">
        <f>+AA134+AE134+AI134+AM134</f>
        <v>9</v>
      </c>
      <c r="AR134" s="146">
        <f>+AB134+AF134+AJ134+AN134</f>
        <v>56</v>
      </c>
      <c r="AS134" s="157">
        <f>+AQ134/AR134</f>
        <v>0.16071428571428573</v>
      </c>
    </row>
    <row r="135" spans="1:45" ht="24.95" customHeight="1" thickBot="1" x14ac:dyDescent="0.3">
      <c r="A135" s="506"/>
      <c r="B135" s="557"/>
      <c r="C135" s="521"/>
      <c r="D135" s="521"/>
      <c r="E135" s="522"/>
      <c r="F135" s="523"/>
      <c r="G135" s="524"/>
      <c r="H135" s="525"/>
      <c r="I135" s="526"/>
      <c r="J135" s="526"/>
      <c r="K135" s="526"/>
      <c r="L135" s="526"/>
      <c r="M135" s="526"/>
      <c r="N135" s="509" t="s">
        <v>211</v>
      </c>
      <c r="O135" s="510"/>
      <c r="P135" s="527">
        <f>+AA134</f>
        <v>8</v>
      </c>
      <c r="Q135" s="528">
        <f>+AE134</f>
        <v>1</v>
      </c>
      <c r="R135" s="527"/>
      <c r="S135" s="527"/>
      <c r="T135" s="529"/>
      <c r="U135" s="530"/>
      <c r="V135" s="548"/>
      <c r="W135" s="532"/>
      <c r="AA135" s="146"/>
      <c r="AB135" s="146"/>
      <c r="AC135" s="362"/>
      <c r="AD135" s="362"/>
      <c r="AE135" s="550"/>
      <c r="AF135" s="561"/>
      <c r="AG135" s="398"/>
      <c r="AH135" s="362"/>
      <c r="AK135" s="366"/>
      <c r="AL135" s="362"/>
      <c r="AP135" s="362"/>
      <c r="AQ135" s="362"/>
      <c r="AR135" s="362"/>
      <c r="AS135" s="362"/>
    </row>
    <row r="136" spans="1:45" ht="24.95" customHeight="1" thickBot="1" x14ac:dyDescent="0.3">
      <c r="A136" s="506"/>
      <c r="B136" s="557"/>
      <c r="C136" s="521"/>
      <c r="D136" s="533"/>
      <c r="E136" s="534"/>
      <c r="F136" s="535"/>
      <c r="G136" s="536"/>
      <c r="H136" s="537"/>
      <c r="I136" s="538"/>
      <c r="J136" s="538"/>
      <c r="K136" s="538"/>
      <c r="L136" s="538"/>
      <c r="M136" s="538"/>
      <c r="N136" s="509" t="s">
        <v>212</v>
      </c>
      <c r="O136" s="510"/>
      <c r="P136" s="539">
        <f>+AC134</f>
        <v>0.26666666666666666</v>
      </c>
      <c r="Q136" s="540">
        <f>+AG134</f>
        <v>3.8461538461538464E-2</v>
      </c>
      <c r="R136" s="541"/>
      <c r="S136" s="541"/>
      <c r="T136" s="542"/>
      <c r="U136" s="543"/>
      <c r="V136" s="549"/>
      <c r="W136" s="545"/>
      <c r="AA136" s="146"/>
      <c r="AB136" s="146"/>
      <c r="AC136" s="362"/>
      <c r="AD136" s="362"/>
      <c r="AE136" s="550"/>
      <c r="AF136" s="561"/>
      <c r="AG136" s="398"/>
      <c r="AH136" s="362"/>
      <c r="AK136" s="366"/>
      <c r="AL136" s="362"/>
      <c r="AP136" s="362"/>
      <c r="AQ136" s="362"/>
      <c r="AR136" s="362"/>
      <c r="AS136" s="362"/>
    </row>
    <row r="137" spans="1:45" ht="24.95" customHeight="1" thickBot="1" x14ac:dyDescent="0.3">
      <c r="A137" s="506"/>
      <c r="B137" s="557"/>
      <c r="C137" s="521"/>
      <c r="D137" s="508" t="s">
        <v>468</v>
      </c>
      <c r="E137" s="509" t="s">
        <v>469</v>
      </c>
      <c r="F137" s="510"/>
      <c r="G137" s="511" t="s">
        <v>470</v>
      </c>
      <c r="H137" s="512"/>
      <c r="I137" s="513" t="s">
        <v>25</v>
      </c>
      <c r="J137" s="513" t="s">
        <v>8</v>
      </c>
      <c r="K137" s="513" t="s">
        <v>10</v>
      </c>
      <c r="L137" s="513" t="s">
        <v>12</v>
      </c>
      <c r="M137" s="513" t="s">
        <v>23</v>
      </c>
      <c r="N137" s="514">
        <v>2022</v>
      </c>
      <c r="O137" s="515">
        <v>0.04</v>
      </c>
      <c r="P137" s="515">
        <v>0.04</v>
      </c>
      <c r="Q137" s="515">
        <v>0.04</v>
      </c>
      <c r="R137" s="515">
        <v>0.04</v>
      </c>
      <c r="S137" s="515">
        <v>0.04</v>
      </c>
      <c r="T137" s="516">
        <f>SUM(P138:S138)</f>
        <v>1</v>
      </c>
      <c r="U137" s="517">
        <f>+AS137</f>
        <v>1.7857142857142856E-2</v>
      </c>
      <c r="V137" s="546" t="s">
        <v>37</v>
      </c>
      <c r="W137" s="519">
        <f t="shared" si="14"/>
        <v>-0.5535714285714286</v>
      </c>
      <c r="AA137" s="146">
        <v>1</v>
      </c>
      <c r="AB137" s="146">
        <v>30</v>
      </c>
      <c r="AC137" s="362">
        <f t="shared" si="12"/>
        <v>3.3333333333333333E-2</v>
      </c>
      <c r="AD137" s="362"/>
      <c r="AE137" s="550">
        <v>0</v>
      </c>
      <c r="AF137" s="561">
        <v>26</v>
      </c>
      <c r="AG137" s="398">
        <f t="shared" si="13"/>
        <v>0</v>
      </c>
      <c r="AH137" s="362"/>
      <c r="AI137" s="326"/>
      <c r="AJ137" s="356"/>
      <c r="AK137" s="400"/>
      <c r="AL137" s="362"/>
      <c r="AM137" s="562"/>
      <c r="AN137" s="450"/>
      <c r="AO137" s="451"/>
      <c r="AP137" s="362"/>
      <c r="AQ137" s="146">
        <f>+AA137+AE137+AI137+AM137</f>
        <v>1</v>
      </c>
      <c r="AR137" s="146">
        <f>+AB137+AF137+AJ137+AN137</f>
        <v>56</v>
      </c>
      <c r="AS137" s="157">
        <f>+AQ137/AR137</f>
        <v>1.7857142857142856E-2</v>
      </c>
    </row>
    <row r="138" spans="1:45" ht="24.95" customHeight="1" thickBot="1" x14ac:dyDescent="0.3">
      <c r="A138" s="563"/>
      <c r="B138" s="557"/>
      <c r="C138" s="521"/>
      <c r="D138" s="521"/>
      <c r="E138" s="522"/>
      <c r="F138" s="523"/>
      <c r="G138" s="524"/>
      <c r="H138" s="525"/>
      <c r="I138" s="526"/>
      <c r="J138" s="526"/>
      <c r="K138" s="526"/>
      <c r="L138" s="526"/>
      <c r="M138" s="526"/>
      <c r="N138" s="509" t="s">
        <v>211</v>
      </c>
      <c r="O138" s="510"/>
      <c r="P138" s="527">
        <f>+AA137</f>
        <v>1</v>
      </c>
      <c r="Q138" s="528">
        <f>+AE137</f>
        <v>0</v>
      </c>
      <c r="R138" s="527"/>
      <c r="S138" s="527"/>
      <c r="T138" s="529"/>
      <c r="U138" s="530"/>
      <c r="V138" s="548"/>
      <c r="W138" s="532"/>
      <c r="AA138" s="146"/>
      <c r="AB138" s="146"/>
      <c r="AC138" s="362"/>
      <c r="AD138" s="362"/>
      <c r="AE138" s="550"/>
      <c r="AF138" s="561"/>
      <c r="AG138" s="398"/>
      <c r="AH138" s="362"/>
      <c r="AK138" s="366"/>
      <c r="AL138" s="362"/>
      <c r="AP138" s="362"/>
      <c r="AQ138" s="362"/>
      <c r="AR138" s="362"/>
      <c r="AS138" s="362"/>
    </row>
    <row r="139" spans="1:45" ht="24.95" customHeight="1" thickBot="1" x14ac:dyDescent="0.3">
      <c r="A139" s="563"/>
      <c r="B139" s="559"/>
      <c r="C139" s="533"/>
      <c r="D139" s="533"/>
      <c r="E139" s="534"/>
      <c r="F139" s="535"/>
      <c r="G139" s="536"/>
      <c r="H139" s="537"/>
      <c r="I139" s="538"/>
      <c r="J139" s="538"/>
      <c r="K139" s="538"/>
      <c r="L139" s="538"/>
      <c r="M139" s="538"/>
      <c r="N139" s="509" t="s">
        <v>212</v>
      </c>
      <c r="O139" s="510"/>
      <c r="P139" s="539">
        <f>+AC137</f>
        <v>3.3333333333333333E-2</v>
      </c>
      <c r="Q139" s="540">
        <f>+AG137</f>
        <v>0</v>
      </c>
      <c r="R139" s="541"/>
      <c r="S139" s="541"/>
      <c r="T139" s="542"/>
      <c r="U139" s="543"/>
      <c r="V139" s="549"/>
      <c r="W139" s="545"/>
      <c r="AA139" s="146"/>
      <c r="AB139" s="146"/>
      <c r="AC139" s="362"/>
      <c r="AD139" s="362"/>
      <c r="AE139" s="550"/>
      <c r="AF139" s="561"/>
      <c r="AG139" s="398"/>
      <c r="AH139" s="362"/>
      <c r="AK139" s="366"/>
      <c r="AL139" s="362"/>
      <c r="AP139" s="362"/>
      <c r="AQ139" s="362"/>
      <c r="AR139" s="362"/>
      <c r="AS139" s="362"/>
    </row>
    <row r="140" spans="1:45" ht="24.95" customHeight="1" thickBot="1" x14ac:dyDescent="0.3">
      <c r="A140" s="564" t="s">
        <v>471</v>
      </c>
      <c r="B140" s="565" t="s">
        <v>472</v>
      </c>
      <c r="C140" s="566" t="s">
        <v>473</v>
      </c>
      <c r="D140" s="566" t="s">
        <v>474</v>
      </c>
      <c r="E140" s="567" t="s">
        <v>475</v>
      </c>
      <c r="F140" s="568"/>
      <c r="G140" s="569" t="s">
        <v>476</v>
      </c>
      <c r="H140" s="570"/>
      <c r="I140" s="571" t="s">
        <v>25</v>
      </c>
      <c r="J140" s="571" t="s">
        <v>8</v>
      </c>
      <c r="K140" s="571" t="s">
        <v>10</v>
      </c>
      <c r="L140" s="571" t="s">
        <v>12</v>
      </c>
      <c r="M140" s="571" t="s">
        <v>23</v>
      </c>
      <c r="N140" s="572">
        <v>2022</v>
      </c>
      <c r="O140" s="573">
        <v>0.17</v>
      </c>
      <c r="P140" s="573">
        <v>0.17</v>
      </c>
      <c r="Q140" s="573">
        <v>0.17</v>
      </c>
      <c r="R140" s="573">
        <v>0.17</v>
      </c>
      <c r="S140" s="573">
        <v>0.17</v>
      </c>
      <c r="T140" s="574">
        <f>SUM(P141:S141)</f>
        <v>52</v>
      </c>
      <c r="U140" s="575">
        <f>+AS140</f>
        <v>0.26262626262626265</v>
      </c>
      <c r="V140" s="576" t="s">
        <v>37</v>
      </c>
      <c r="W140" s="577">
        <f>+U140/O140-1</f>
        <v>0.54486036838978014</v>
      </c>
      <c r="AA140" s="146">
        <v>16</v>
      </c>
      <c r="AB140" s="146">
        <v>83</v>
      </c>
      <c r="AC140" s="362">
        <f t="shared" si="12"/>
        <v>0.19277108433734941</v>
      </c>
      <c r="AD140" s="362"/>
      <c r="AE140" s="578">
        <v>36</v>
      </c>
      <c r="AF140" s="578">
        <v>115</v>
      </c>
      <c r="AG140" s="398">
        <f t="shared" si="13"/>
        <v>0.31304347826086959</v>
      </c>
      <c r="AH140" s="362"/>
      <c r="AI140" s="399"/>
      <c r="AJ140" s="399"/>
      <c r="AK140" s="400"/>
      <c r="AL140" s="362"/>
      <c r="AM140" s="579"/>
      <c r="AN140" s="579"/>
      <c r="AO140" s="370"/>
      <c r="AP140" s="362"/>
      <c r="AQ140" s="146">
        <f>+AA140+AE140+AI140+AM140</f>
        <v>52</v>
      </c>
      <c r="AR140" s="146">
        <f>+AB140+AF140+AJ140+AN140</f>
        <v>198</v>
      </c>
      <c r="AS140" s="157">
        <f>+AQ140/AR140</f>
        <v>0.26262626262626265</v>
      </c>
    </row>
    <row r="141" spans="1:45" ht="24.95" customHeight="1" thickBot="1" x14ac:dyDescent="0.3">
      <c r="A141" s="564"/>
      <c r="B141" s="580"/>
      <c r="C141" s="581"/>
      <c r="D141" s="581"/>
      <c r="E141" s="582"/>
      <c r="F141" s="583"/>
      <c r="G141" s="584"/>
      <c r="H141" s="585"/>
      <c r="I141" s="586"/>
      <c r="J141" s="586"/>
      <c r="K141" s="586"/>
      <c r="L141" s="586"/>
      <c r="M141" s="586"/>
      <c r="N141" s="567" t="s">
        <v>211</v>
      </c>
      <c r="O141" s="568"/>
      <c r="P141" s="587">
        <f>+AA140</f>
        <v>16</v>
      </c>
      <c r="Q141" s="588">
        <f>+AE140</f>
        <v>36</v>
      </c>
      <c r="R141" s="587"/>
      <c r="S141" s="587"/>
      <c r="T141" s="589"/>
      <c r="U141" s="590"/>
      <c r="V141" s="591"/>
      <c r="W141" s="592"/>
      <c r="AA141" s="146"/>
      <c r="AB141" s="146"/>
      <c r="AC141" s="362"/>
      <c r="AD141" s="362"/>
      <c r="AE141" s="578"/>
      <c r="AF141" s="578"/>
      <c r="AG141" s="398"/>
      <c r="AH141" s="362"/>
      <c r="AK141" s="366"/>
      <c r="AL141" s="362"/>
      <c r="AP141" s="362"/>
      <c r="AQ141" s="362"/>
      <c r="AR141" s="362"/>
      <c r="AS141" s="362"/>
    </row>
    <row r="142" spans="1:45" ht="24.95" customHeight="1" thickBot="1" x14ac:dyDescent="0.3">
      <c r="A142" s="564"/>
      <c r="B142" s="580"/>
      <c r="C142" s="581"/>
      <c r="D142" s="593"/>
      <c r="E142" s="594"/>
      <c r="F142" s="595"/>
      <c r="G142" s="596"/>
      <c r="H142" s="597"/>
      <c r="I142" s="598"/>
      <c r="J142" s="598"/>
      <c r="K142" s="598"/>
      <c r="L142" s="598"/>
      <c r="M142" s="598"/>
      <c r="N142" s="567" t="s">
        <v>212</v>
      </c>
      <c r="O142" s="568"/>
      <c r="P142" s="599">
        <f>+AC140</f>
        <v>0.19277108433734941</v>
      </c>
      <c r="Q142" s="600">
        <f>+AG140</f>
        <v>0.31304347826086959</v>
      </c>
      <c r="R142" s="573"/>
      <c r="S142" s="599"/>
      <c r="T142" s="601"/>
      <c r="U142" s="602"/>
      <c r="V142" s="603"/>
      <c r="W142" s="604"/>
      <c r="AA142" s="146"/>
      <c r="AB142" s="146"/>
      <c r="AC142" s="362"/>
      <c r="AD142" s="362"/>
      <c r="AE142" s="578"/>
      <c r="AF142" s="578"/>
      <c r="AG142" s="398"/>
      <c r="AH142" s="362"/>
      <c r="AK142" s="366"/>
      <c r="AL142" s="362"/>
      <c r="AP142" s="362"/>
      <c r="AQ142" s="362"/>
      <c r="AR142" s="362"/>
      <c r="AS142" s="362"/>
    </row>
    <row r="143" spans="1:45" ht="33" customHeight="1" thickBot="1" x14ac:dyDescent="0.3">
      <c r="A143" s="564"/>
      <c r="B143" s="580"/>
      <c r="C143" s="581"/>
      <c r="D143" s="566" t="s">
        <v>477</v>
      </c>
      <c r="E143" s="567" t="s">
        <v>478</v>
      </c>
      <c r="F143" s="568"/>
      <c r="G143" s="569" t="s">
        <v>479</v>
      </c>
      <c r="H143" s="570"/>
      <c r="I143" s="571" t="s">
        <v>25</v>
      </c>
      <c r="J143" s="571" t="s">
        <v>8</v>
      </c>
      <c r="K143" s="571" t="s">
        <v>10</v>
      </c>
      <c r="L143" s="571" t="s">
        <v>12</v>
      </c>
      <c r="M143" s="571" t="s">
        <v>19</v>
      </c>
      <c r="N143" s="572">
        <v>2022</v>
      </c>
      <c r="O143" s="605">
        <v>0.3</v>
      </c>
      <c r="P143" s="605">
        <v>0.3</v>
      </c>
      <c r="Q143" s="605">
        <v>0.3</v>
      </c>
      <c r="R143" s="605">
        <v>0.3</v>
      </c>
      <c r="S143" s="605">
        <v>0.3</v>
      </c>
      <c r="T143" s="574">
        <f>SUM(P144:S144)</f>
        <v>52</v>
      </c>
      <c r="U143" s="575">
        <f>+AS143</f>
        <v>8.3333333333333259E-2</v>
      </c>
      <c r="V143" s="576" t="s">
        <v>37</v>
      </c>
      <c r="W143" s="577">
        <f t="shared" ref="W143" si="15">+U143/O143-1</f>
        <v>-0.72222222222222243</v>
      </c>
      <c r="AA143" s="146">
        <v>16</v>
      </c>
      <c r="AB143" s="146">
        <v>18</v>
      </c>
      <c r="AC143" s="362">
        <f>((+AA143/AB143)-1)</f>
        <v>-0.11111111111111116</v>
      </c>
      <c r="AD143" s="362"/>
      <c r="AE143" s="606">
        <v>36</v>
      </c>
      <c r="AF143" s="607">
        <v>30</v>
      </c>
      <c r="AG143" s="398">
        <f>((+AE143/AF143)-1)</f>
        <v>0.19999999999999996</v>
      </c>
      <c r="AH143" s="362"/>
      <c r="AI143" s="356"/>
      <c r="AJ143" s="608"/>
      <c r="AK143" s="400"/>
      <c r="AL143" s="362"/>
      <c r="AM143" s="324"/>
      <c r="AN143" s="608"/>
      <c r="AO143" s="370"/>
      <c r="AP143" s="362"/>
      <c r="AQ143" s="146">
        <f>+AA143+AE143+AI143+AM143</f>
        <v>52</v>
      </c>
      <c r="AR143" s="146">
        <f>+AB143+AF143+AJ143+AN143</f>
        <v>48</v>
      </c>
      <c r="AS143" s="362">
        <f>((+AQ143/AR143)-1)</f>
        <v>8.3333333333333259E-2</v>
      </c>
    </row>
    <row r="144" spans="1:45" ht="33" customHeight="1" thickBot="1" x14ac:dyDescent="0.3">
      <c r="A144" s="564"/>
      <c r="B144" s="580"/>
      <c r="C144" s="581"/>
      <c r="D144" s="581"/>
      <c r="E144" s="582"/>
      <c r="F144" s="583"/>
      <c r="G144" s="584"/>
      <c r="H144" s="585"/>
      <c r="I144" s="586"/>
      <c r="J144" s="586"/>
      <c r="K144" s="586"/>
      <c r="L144" s="586"/>
      <c r="M144" s="586"/>
      <c r="N144" s="567" t="s">
        <v>211</v>
      </c>
      <c r="O144" s="568"/>
      <c r="P144" s="587">
        <f>+AA143</f>
        <v>16</v>
      </c>
      <c r="Q144" s="588">
        <f>+AE143</f>
        <v>36</v>
      </c>
      <c r="R144" s="587"/>
      <c r="S144" s="587"/>
      <c r="T144" s="589"/>
      <c r="U144" s="590"/>
      <c r="V144" s="591"/>
      <c r="W144" s="592"/>
      <c r="AA144" s="146"/>
      <c r="AB144" s="146"/>
      <c r="AC144" s="362"/>
      <c r="AD144" s="362"/>
      <c r="AE144" s="606"/>
      <c r="AF144" s="607"/>
      <c r="AG144" s="398"/>
      <c r="AH144" s="362"/>
      <c r="AK144" s="366"/>
      <c r="AL144" s="362"/>
      <c r="AP144" s="362"/>
      <c r="AQ144" s="362"/>
      <c r="AR144" s="362"/>
      <c r="AS144" s="362"/>
    </row>
    <row r="145" spans="1:45" ht="33" customHeight="1" thickBot="1" x14ac:dyDescent="0.3">
      <c r="A145" s="564"/>
      <c r="B145" s="580"/>
      <c r="C145" s="581"/>
      <c r="D145" s="593"/>
      <c r="E145" s="594"/>
      <c r="F145" s="595"/>
      <c r="G145" s="596"/>
      <c r="H145" s="597"/>
      <c r="I145" s="598"/>
      <c r="J145" s="598"/>
      <c r="K145" s="598"/>
      <c r="L145" s="598"/>
      <c r="M145" s="598"/>
      <c r="N145" s="567" t="s">
        <v>212</v>
      </c>
      <c r="O145" s="568"/>
      <c r="P145" s="599">
        <f>+AC143</f>
        <v>-0.11111111111111116</v>
      </c>
      <c r="Q145" s="600">
        <f>+AG143</f>
        <v>0.19999999999999996</v>
      </c>
      <c r="R145" s="573"/>
      <c r="S145" s="599"/>
      <c r="T145" s="601"/>
      <c r="U145" s="602"/>
      <c r="V145" s="603"/>
      <c r="W145" s="604"/>
      <c r="AA145" s="146"/>
      <c r="AB145" s="146"/>
      <c r="AC145" s="362"/>
      <c r="AD145" s="362"/>
      <c r="AE145" s="606"/>
      <c r="AF145" s="607"/>
      <c r="AG145" s="398"/>
      <c r="AH145" s="362"/>
      <c r="AK145" s="366"/>
      <c r="AL145" s="362"/>
      <c r="AP145" s="362"/>
      <c r="AQ145" s="362"/>
      <c r="AR145" s="362"/>
      <c r="AS145" s="362"/>
    </row>
    <row r="146" spans="1:45" ht="24.95" customHeight="1" thickBot="1" x14ac:dyDescent="0.3">
      <c r="A146" s="564"/>
      <c r="B146" s="580"/>
      <c r="C146" s="581"/>
      <c r="D146" s="566" t="s">
        <v>480</v>
      </c>
      <c r="E146" s="567" t="s">
        <v>481</v>
      </c>
      <c r="F146" s="568"/>
      <c r="G146" s="569" t="s">
        <v>482</v>
      </c>
      <c r="H146" s="570"/>
      <c r="I146" s="571" t="s">
        <v>25</v>
      </c>
      <c r="J146" s="571" t="s">
        <v>8</v>
      </c>
      <c r="K146" s="571" t="s">
        <v>10</v>
      </c>
      <c r="L146" s="571" t="s">
        <v>12</v>
      </c>
      <c r="M146" s="571" t="s">
        <v>23</v>
      </c>
      <c r="N146" s="572">
        <v>2022</v>
      </c>
      <c r="O146" s="605">
        <v>0.7</v>
      </c>
      <c r="P146" s="605">
        <v>0.7</v>
      </c>
      <c r="Q146" s="605">
        <v>0.7</v>
      </c>
      <c r="R146" s="605">
        <v>0.7</v>
      </c>
      <c r="S146" s="605">
        <v>0.7</v>
      </c>
      <c r="T146" s="574">
        <f>SUM(P147:S147)</f>
        <v>49</v>
      </c>
      <c r="U146" s="575">
        <f>+AS146</f>
        <v>0.73134328358208955</v>
      </c>
      <c r="V146" s="609" t="s">
        <v>35</v>
      </c>
      <c r="W146" s="577">
        <f t="shared" ref="W146" si="16">+U146/O146-1</f>
        <v>4.4776119402985204E-2</v>
      </c>
      <c r="AA146" s="146">
        <v>37</v>
      </c>
      <c r="AB146" s="146">
        <v>45</v>
      </c>
      <c r="AC146" s="362">
        <f t="shared" ref="AC146:AC167" si="17">+AA146/AB146</f>
        <v>0.82222222222222219</v>
      </c>
      <c r="AD146" s="362"/>
      <c r="AE146" s="610">
        <v>12</v>
      </c>
      <c r="AF146" s="578">
        <v>22</v>
      </c>
      <c r="AG146" s="398">
        <f t="shared" ref="AG146:AG167" si="18">+AE146/AF146</f>
        <v>0.54545454545454541</v>
      </c>
      <c r="AH146" s="362"/>
      <c r="AI146" s="611"/>
      <c r="AJ146" s="399"/>
      <c r="AK146" s="400"/>
      <c r="AL146" s="362"/>
      <c r="AM146" s="612"/>
      <c r="AN146" s="579"/>
      <c r="AO146" s="370"/>
      <c r="AP146" s="362"/>
      <c r="AQ146" s="146">
        <f>+AA146+AE146+AI146+AM146</f>
        <v>49</v>
      </c>
      <c r="AR146" s="146">
        <f>+AB146+AF146+AJ146+AN146</f>
        <v>67</v>
      </c>
      <c r="AS146" s="157">
        <f>+AQ146/AR146</f>
        <v>0.73134328358208955</v>
      </c>
    </row>
    <row r="147" spans="1:45" ht="24.95" customHeight="1" thickBot="1" x14ac:dyDescent="0.3">
      <c r="A147" s="564"/>
      <c r="B147" s="580"/>
      <c r="C147" s="581"/>
      <c r="D147" s="581"/>
      <c r="E147" s="582"/>
      <c r="F147" s="583"/>
      <c r="G147" s="584"/>
      <c r="H147" s="585"/>
      <c r="I147" s="586"/>
      <c r="J147" s="586"/>
      <c r="K147" s="586"/>
      <c r="L147" s="586"/>
      <c r="M147" s="586"/>
      <c r="N147" s="567" t="s">
        <v>211</v>
      </c>
      <c r="O147" s="568"/>
      <c r="P147" s="587">
        <f>+AA146</f>
        <v>37</v>
      </c>
      <c r="Q147" s="588">
        <f>+AE146</f>
        <v>12</v>
      </c>
      <c r="R147" s="587"/>
      <c r="S147" s="587"/>
      <c r="T147" s="589"/>
      <c r="U147" s="590"/>
      <c r="V147" s="613"/>
      <c r="W147" s="592"/>
      <c r="AA147" s="146"/>
      <c r="AB147" s="146"/>
      <c r="AC147" s="362"/>
      <c r="AD147" s="362"/>
      <c r="AE147" s="610"/>
      <c r="AF147" s="578"/>
      <c r="AG147" s="398"/>
      <c r="AH147" s="362"/>
      <c r="AK147" s="366"/>
      <c r="AL147" s="362"/>
      <c r="AP147" s="362"/>
      <c r="AQ147" s="362"/>
      <c r="AR147" s="362"/>
      <c r="AS147" s="362"/>
    </row>
    <row r="148" spans="1:45" ht="24.95" customHeight="1" thickBot="1" x14ac:dyDescent="0.3">
      <c r="A148" s="564"/>
      <c r="B148" s="614"/>
      <c r="C148" s="593"/>
      <c r="D148" s="593"/>
      <c r="E148" s="594"/>
      <c r="F148" s="595"/>
      <c r="G148" s="596"/>
      <c r="H148" s="597"/>
      <c r="I148" s="598"/>
      <c r="J148" s="598"/>
      <c r="K148" s="598"/>
      <c r="L148" s="598"/>
      <c r="M148" s="598"/>
      <c r="N148" s="567" t="s">
        <v>212</v>
      </c>
      <c r="O148" s="568"/>
      <c r="P148" s="599">
        <f>+AC146</f>
        <v>0.82222222222222219</v>
      </c>
      <c r="Q148" s="600">
        <f>+AG146</f>
        <v>0.54545454545454541</v>
      </c>
      <c r="R148" s="573"/>
      <c r="S148" s="599"/>
      <c r="T148" s="601"/>
      <c r="U148" s="602"/>
      <c r="V148" s="615"/>
      <c r="W148" s="604"/>
      <c r="AA148" s="146"/>
      <c r="AB148" s="146"/>
      <c r="AC148" s="362"/>
      <c r="AD148" s="362"/>
      <c r="AE148" s="610"/>
      <c r="AF148" s="578"/>
      <c r="AG148" s="398"/>
      <c r="AH148" s="362"/>
      <c r="AK148" s="366"/>
      <c r="AL148" s="362"/>
      <c r="AP148" s="362"/>
      <c r="AQ148" s="362"/>
      <c r="AR148" s="362"/>
      <c r="AS148" s="362"/>
    </row>
    <row r="149" spans="1:45" ht="24.95" customHeight="1" thickBot="1" x14ac:dyDescent="0.3">
      <c r="A149" s="564"/>
      <c r="B149" s="616" t="s">
        <v>483</v>
      </c>
      <c r="C149" s="566" t="s">
        <v>484</v>
      </c>
      <c r="D149" s="566" t="s">
        <v>485</v>
      </c>
      <c r="E149" s="567" t="s">
        <v>486</v>
      </c>
      <c r="F149" s="568"/>
      <c r="G149" s="569" t="s">
        <v>487</v>
      </c>
      <c r="H149" s="570"/>
      <c r="I149" s="571" t="s">
        <v>25</v>
      </c>
      <c r="J149" s="571" t="s">
        <v>8</v>
      </c>
      <c r="K149" s="571" t="s">
        <v>10</v>
      </c>
      <c r="L149" s="571" t="s">
        <v>12</v>
      </c>
      <c r="M149" s="571" t="s">
        <v>23</v>
      </c>
      <c r="N149" s="572">
        <v>2022</v>
      </c>
      <c r="O149" s="605">
        <v>0.9</v>
      </c>
      <c r="P149" s="605">
        <v>0.9</v>
      </c>
      <c r="Q149" s="605">
        <v>0.9</v>
      </c>
      <c r="R149" s="605">
        <v>0.9</v>
      </c>
      <c r="S149" s="605">
        <v>0.9</v>
      </c>
      <c r="T149" s="574">
        <f>SUM(P150:S150)</f>
        <v>198</v>
      </c>
      <c r="U149" s="575">
        <f>+AS149</f>
        <v>0.77952755905511806</v>
      </c>
      <c r="V149" s="617" t="s">
        <v>36</v>
      </c>
      <c r="W149" s="577">
        <f t="shared" ref="W149" si="19">+U149/O149-1</f>
        <v>-0.13385826771653553</v>
      </c>
      <c r="AA149" s="146">
        <v>83</v>
      </c>
      <c r="AB149" s="146">
        <v>129</v>
      </c>
      <c r="AC149" s="362">
        <f t="shared" si="17"/>
        <v>0.64341085271317833</v>
      </c>
      <c r="AD149" s="362"/>
      <c r="AE149" s="606">
        <v>115</v>
      </c>
      <c r="AF149" s="578">
        <v>125</v>
      </c>
      <c r="AG149" s="398">
        <f t="shared" si="18"/>
        <v>0.92</v>
      </c>
      <c r="AH149" s="362"/>
      <c r="AI149" s="443"/>
      <c r="AJ149" s="399"/>
      <c r="AK149" s="400"/>
      <c r="AL149" s="362"/>
      <c r="AM149" s="618"/>
      <c r="AN149" s="579"/>
      <c r="AO149" s="370"/>
      <c r="AP149" s="362"/>
      <c r="AQ149" s="146">
        <f>+AA149+AE149+AI149+AM149</f>
        <v>198</v>
      </c>
      <c r="AR149" s="146">
        <f>+AB149+AF149+AJ149+AN149</f>
        <v>254</v>
      </c>
      <c r="AS149" s="157">
        <f>+AQ149/AR149</f>
        <v>0.77952755905511806</v>
      </c>
    </row>
    <row r="150" spans="1:45" ht="24.95" customHeight="1" thickBot="1" x14ac:dyDescent="0.3">
      <c r="A150" s="564"/>
      <c r="B150" s="619"/>
      <c r="C150" s="581"/>
      <c r="D150" s="581"/>
      <c r="E150" s="582"/>
      <c r="F150" s="583"/>
      <c r="G150" s="584"/>
      <c r="H150" s="585"/>
      <c r="I150" s="586"/>
      <c r="J150" s="586"/>
      <c r="K150" s="586"/>
      <c r="L150" s="586"/>
      <c r="M150" s="586"/>
      <c r="N150" s="567" t="s">
        <v>211</v>
      </c>
      <c r="O150" s="568"/>
      <c r="P150" s="587">
        <f>+AA149</f>
        <v>83</v>
      </c>
      <c r="Q150" s="588">
        <f>+AE149</f>
        <v>115</v>
      </c>
      <c r="R150" s="587"/>
      <c r="S150" s="587"/>
      <c r="T150" s="589"/>
      <c r="U150" s="590"/>
      <c r="V150" s="620"/>
      <c r="W150" s="592"/>
      <c r="AA150" s="146"/>
      <c r="AB150" s="146"/>
      <c r="AC150" s="362"/>
      <c r="AD150" s="362"/>
      <c r="AE150" s="606"/>
      <c r="AF150" s="578"/>
      <c r="AG150" s="398"/>
      <c r="AH150" s="362"/>
      <c r="AK150" s="366"/>
      <c r="AL150" s="362"/>
      <c r="AP150" s="362"/>
      <c r="AQ150" s="362"/>
      <c r="AR150" s="362"/>
      <c r="AS150" s="362"/>
    </row>
    <row r="151" spans="1:45" ht="24.95" customHeight="1" thickBot="1" x14ac:dyDescent="0.3">
      <c r="A151" s="564"/>
      <c r="B151" s="621"/>
      <c r="C151" s="593"/>
      <c r="D151" s="593"/>
      <c r="E151" s="594"/>
      <c r="F151" s="595"/>
      <c r="G151" s="596"/>
      <c r="H151" s="597"/>
      <c r="I151" s="598"/>
      <c r="J151" s="598"/>
      <c r="K151" s="598"/>
      <c r="L151" s="598"/>
      <c r="M151" s="598"/>
      <c r="N151" s="567" t="s">
        <v>212</v>
      </c>
      <c r="O151" s="568"/>
      <c r="P151" s="599">
        <f>+AC149</f>
        <v>0.64341085271317833</v>
      </c>
      <c r="Q151" s="600">
        <f>+AG149</f>
        <v>0.92</v>
      </c>
      <c r="R151" s="573"/>
      <c r="S151" s="599"/>
      <c r="T151" s="601"/>
      <c r="U151" s="602"/>
      <c r="V151" s="622"/>
      <c r="W151" s="604"/>
      <c r="AA151" s="146"/>
      <c r="AB151" s="146"/>
      <c r="AC151" s="362"/>
      <c r="AD151" s="362"/>
      <c r="AE151" s="606"/>
      <c r="AF151" s="578"/>
      <c r="AG151" s="398"/>
      <c r="AH151" s="362"/>
      <c r="AK151" s="366"/>
      <c r="AL151" s="362"/>
      <c r="AP151" s="362"/>
      <c r="AQ151" s="362"/>
      <c r="AR151" s="362"/>
      <c r="AS151" s="362"/>
    </row>
    <row r="152" spans="1:45" ht="24.95" customHeight="1" thickBot="1" x14ac:dyDescent="0.3">
      <c r="A152" s="564"/>
      <c r="B152" s="616" t="s">
        <v>488</v>
      </c>
      <c r="C152" s="566" t="s">
        <v>489</v>
      </c>
      <c r="D152" s="566" t="s">
        <v>490</v>
      </c>
      <c r="E152" s="567" t="s">
        <v>491</v>
      </c>
      <c r="F152" s="568"/>
      <c r="G152" s="569" t="s">
        <v>492</v>
      </c>
      <c r="H152" s="570"/>
      <c r="I152" s="571" t="s">
        <v>25</v>
      </c>
      <c r="J152" s="571" t="s">
        <v>8</v>
      </c>
      <c r="K152" s="571" t="s">
        <v>10</v>
      </c>
      <c r="L152" s="571" t="s">
        <v>12</v>
      </c>
      <c r="M152" s="571" t="s">
        <v>23</v>
      </c>
      <c r="N152" s="572">
        <v>2022</v>
      </c>
      <c r="O152" s="605">
        <v>5.2</v>
      </c>
      <c r="P152" s="605">
        <v>5.2</v>
      </c>
      <c r="Q152" s="605">
        <v>5.2</v>
      </c>
      <c r="R152" s="605">
        <v>5.2</v>
      </c>
      <c r="S152" s="605">
        <v>5.2</v>
      </c>
      <c r="T152" s="574">
        <f>SUM(P153:S153)</f>
        <v>1816</v>
      </c>
      <c r="U152" s="575">
        <f>+AS152</f>
        <v>9.1717171717171713</v>
      </c>
      <c r="V152" s="576" t="s">
        <v>37</v>
      </c>
      <c r="W152" s="577">
        <f t="shared" ref="W152" si="20">+U152/O152-1</f>
        <v>0.76379176379176372</v>
      </c>
      <c r="AA152" s="146">
        <v>744</v>
      </c>
      <c r="AB152" s="146">
        <v>83</v>
      </c>
      <c r="AC152" s="362">
        <f t="shared" si="17"/>
        <v>8.9638554216867465</v>
      </c>
      <c r="AD152" s="362"/>
      <c r="AE152" s="578">
        <v>1072</v>
      </c>
      <c r="AF152" s="606">
        <v>115</v>
      </c>
      <c r="AG152" s="398">
        <f t="shared" si="18"/>
        <v>9.3217391304347821</v>
      </c>
      <c r="AH152" s="362"/>
      <c r="AI152" s="399"/>
      <c r="AJ152" s="623"/>
      <c r="AK152" s="400"/>
      <c r="AL152" s="362"/>
      <c r="AM152" s="579"/>
      <c r="AN152" s="624"/>
      <c r="AO152" s="370"/>
      <c r="AP152" s="362"/>
      <c r="AQ152" s="146">
        <f>+AA152+AE152+AI152+AM152</f>
        <v>1816</v>
      </c>
      <c r="AR152" s="146">
        <f>+AB152+AF152+AJ152+AN152</f>
        <v>198</v>
      </c>
      <c r="AS152" s="157">
        <f>+AQ152/AR152</f>
        <v>9.1717171717171713</v>
      </c>
    </row>
    <row r="153" spans="1:45" ht="24.95" customHeight="1" thickBot="1" x14ac:dyDescent="0.3">
      <c r="A153" s="564"/>
      <c r="B153" s="619"/>
      <c r="C153" s="581"/>
      <c r="D153" s="581"/>
      <c r="E153" s="582"/>
      <c r="F153" s="583"/>
      <c r="G153" s="584"/>
      <c r="H153" s="585"/>
      <c r="I153" s="586"/>
      <c r="J153" s="586"/>
      <c r="K153" s="586"/>
      <c r="L153" s="586"/>
      <c r="M153" s="586"/>
      <c r="N153" s="567" t="s">
        <v>211</v>
      </c>
      <c r="O153" s="568"/>
      <c r="P153" s="587">
        <f>+AA152</f>
        <v>744</v>
      </c>
      <c r="Q153" s="588">
        <f>+AE152</f>
        <v>1072</v>
      </c>
      <c r="R153" s="587"/>
      <c r="S153" s="587"/>
      <c r="T153" s="589"/>
      <c r="U153" s="590"/>
      <c r="V153" s="591"/>
      <c r="W153" s="592"/>
      <c r="AA153" s="146"/>
      <c r="AB153" s="146"/>
      <c r="AC153" s="362"/>
      <c r="AD153" s="362"/>
      <c r="AE153" s="578"/>
      <c r="AF153" s="606"/>
      <c r="AG153" s="398"/>
      <c r="AH153" s="362"/>
      <c r="AK153" s="366"/>
      <c r="AL153" s="362"/>
      <c r="AP153" s="362"/>
      <c r="AQ153" s="362"/>
      <c r="AR153" s="362"/>
      <c r="AS153" s="362"/>
    </row>
    <row r="154" spans="1:45" ht="24.95" customHeight="1" thickBot="1" x14ac:dyDescent="0.3">
      <c r="A154" s="564"/>
      <c r="B154" s="621"/>
      <c r="C154" s="593"/>
      <c r="D154" s="593"/>
      <c r="E154" s="594"/>
      <c r="F154" s="595"/>
      <c r="G154" s="596"/>
      <c r="H154" s="597"/>
      <c r="I154" s="598"/>
      <c r="J154" s="598"/>
      <c r="K154" s="598"/>
      <c r="L154" s="598"/>
      <c r="M154" s="598"/>
      <c r="N154" s="567" t="s">
        <v>212</v>
      </c>
      <c r="O154" s="568"/>
      <c r="P154" s="599">
        <f>+AC152</f>
        <v>8.9638554216867465</v>
      </c>
      <c r="Q154" s="600">
        <f>+AG152</f>
        <v>9.3217391304347821</v>
      </c>
      <c r="R154" s="573"/>
      <c r="S154" s="599"/>
      <c r="T154" s="601"/>
      <c r="U154" s="602"/>
      <c r="V154" s="603"/>
      <c r="W154" s="604"/>
      <c r="AA154" s="146"/>
      <c r="AB154" s="146"/>
      <c r="AC154" s="362"/>
      <c r="AD154" s="362"/>
      <c r="AE154" s="578"/>
      <c r="AF154" s="606"/>
      <c r="AG154" s="398"/>
      <c r="AH154" s="362"/>
      <c r="AK154" s="366"/>
      <c r="AL154" s="362"/>
      <c r="AP154" s="362"/>
      <c r="AQ154" s="362"/>
      <c r="AR154" s="362"/>
      <c r="AS154" s="362"/>
    </row>
    <row r="155" spans="1:45" ht="24.95" customHeight="1" thickBot="1" x14ac:dyDescent="0.3">
      <c r="A155" s="564"/>
      <c r="B155" s="616" t="s">
        <v>493</v>
      </c>
      <c r="C155" s="566" t="s">
        <v>494</v>
      </c>
      <c r="D155" s="566" t="s">
        <v>495</v>
      </c>
      <c r="E155" s="567" t="s">
        <v>496</v>
      </c>
      <c r="F155" s="568"/>
      <c r="G155" s="569" t="s">
        <v>497</v>
      </c>
      <c r="H155" s="570"/>
      <c r="I155" s="571" t="s">
        <v>25</v>
      </c>
      <c r="J155" s="571" t="s">
        <v>8</v>
      </c>
      <c r="K155" s="571" t="s">
        <v>10</v>
      </c>
      <c r="L155" s="571" t="s">
        <v>12</v>
      </c>
      <c r="M155" s="571" t="s">
        <v>23</v>
      </c>
      <c r="N155" s="572">
        <v>2022</v>
      </c>
      <c r="O155" s="605">
        <v>1</v>
      </c>
      <c r="P155" s="605">
        <v>1</v>
      </c>
      <c r="Q155" s="605">
        <v>1</v>
      </c>
      <c r="R155" s="605">
        <v>1</v>
      </c>
      <c r="S155" s="605">
        <v>1</v>
      </c>
      <c r="T155" s="574">
        <f>SUM(P156:S156)</f>
        <v>296</v>
      </c>
      <c r="U155" s="575">
        <f>+AS155</f>
        <v>1.494949494949495</v>
      </c>
      <c r="V155" s="576" t="s">
        <v>37</v>
      </c>
      <c r="W155" s="577">
        <f t="shared" ref="W155" si="21">+U155/O155-1</f>
        <v>0.49494949494949503</v>
      </c>
      <c r="AA155" s="146">
        <v>149</v>
      </c>
      <c r="AB155" s="146">
        <v>83</v>
      </c>
      <c r="AC155" s="362">
        <f t="shared" si="17"/>
        <v>1.7951807228915662</v>
      </c>
      <c r="AD155" s="362"/>
      <c r="AE155" s="578">
        <v>147</v>
      </c>
      <c r="AF155" s="606">
        <v>115</v>
      </c>
      <c r="AG155" s="398">
        <f t="shared" si="18"/>
        <v>1.2782608695652173</v>
      </c>
      <c r="AH155" s="362"/>
      <c r="AI155" s="399"/>
      <c r="AJ155" s="356"/>
      <c r="AK155" s="400"/>
      <c r="AL155" s="362"/>
      <c r="AM155" s="579"/>
      <c r="AN155" s="324"/>
      <c r="AO155" s="370"/>
      <c r="AP155" s="362"/>
      <c r="AQ155" s="146">
        <f>+AA155+AE155+AI155+AM155</f>
        <v>296</v>
      </c>
      <c r="AR155" s="146">
        <f>+AB155+AF155+AJ155+AN155</f>
        <v>198</v>
      </c>
      <c r="AS155" s="157">
        <f>+AQ155/AR155</f>
        <v>1.494949494949495</v>
      </c>
    </row>
    <row r="156" spans="1:45" ht="24.95" customHeight="1" thickBot="1" x14ac:dyDescent="0.3">
      <c r="A156" s="564"/>
      <c r="B156" s="619"/>
      <c r="C156" s="581"/>
      <c r="D156" s="581"/>
      <c r="E156" s="582"/>
      <c r="F156" s="583"/>
      <c r="G156" s="584"/>
      <c r="H156" s="585"/>
      <c r="I156" s="586"/>
      <c r="J156" s="586"/>
      <c r="K156" s="586"/>
      <c r="L156" s="586"/>
      <c r="M156" s="586"/>
      <c r="N156" s="567" t="s">
        <v>211</v>
      </c>
      <c r="O156" s="568"/>
      <c r="P156" s="587">
        <f>+AA155</f>
        <v>149</v>
      </c>
      <c r="Q156" s="588">
        <f>+AE155</f>
        <v>147</v>
      </c>
      <c r="R156" s="587"/>
      <c r="S156" s="587"/>
      <c r="T156" s="589"/>
      <c r="U156" s="590"/>
      <c r="V156" s="591"/>
      <c r="W156" s="592"/>
      <c r="AA156" s="146"/>
      <c r="AB156" s="146"/>
      <c r="AC156" s="362"/>
      <c r="AD156" s="362"/>
      <c r="AE156" s="578"/>
      <c r="AF156" s="606"/>
      <c r="AG156" s="398"/>
      <c r="AH156" s="362"/>
      <c r="AK156" s="366"/>
      <c r="AL156" s="362"/>
      <c r="AP156" s="362"/>
      <c r="AQ156" s="362"/>
      <c r="AR156" s="362"/>
      <c r="AS156" s="362"/>
    </row>
    <row r="157" spans="1:45" ht="24.95" customHeight="1" thickBot="1" x14ac:dyDescent="0.3">
      <c r="A157" s="564"/>
      <c r="B157" s="621"/>
      <c r="C157" s="593"/>
      <c r="D157" s="593"/>
      <c r="E157" s="594"/>
      <c r="F157" s="595"/>
      <c r="G157" s="596"/>
      <c r="H157" s="597"/>
      <c r="I157" s="598"/>
      <c r="J157" s="598"/>
      <c r="K157" s="598"/>
      <c r="L157" s="598"/>
      <c r="M157" s="598"/>
      <c r="N157" s="567" t="s">
        <v>212</v>
      </c>
      <c r="O157" s="568"/>
      <c r="P157" s="599">
        <f>+AC155</f>
        <v>1.7951807228915662</v>
      </c>
      <c r="Q157" s="600">
        <f>+AG155</f>
        <v>1.2782608695652173</v>
      </c>
      <c r="R157" s="573"/>
      <c r="S157" s="599"/>
      <c r="T157" s="601"/>
      <c r="U157" s="602"/>
      <c r="V157" s="603"/>
      <c r="W157" s="604"/>
      <c r="AA157" s="146"/>
      <c r="AB157" s="146"/>
      <c r="AC157" s="362"/>
      <c r="AD157" s="362"/>
      <c r="AE157" s="578"/>
      <c r="AF157" s="606"/>
      <c r="AG157" s="398"/>
      <c r="AH157" s="362"/>
      <c r="AK157" s="366"/>
      <c r="AL157" s="362"/>
      <c r="AP157" s="362"/>
      <c r="AQ157" s="362"/>
      <c r="AR157" s="362"/>
      <c r="AS157" s="362"/>
    </row>
    <row r="158" spans="1:45" ht="24.95" customHeight="1" thickBot="1" x14ac:dyDescent="0.3">
      <c r="A158" s="564"/>
      <c r="B158" s="616" t="s">
        <v>498</v>
      </c>
      <c r="C158" s="566" t="s">
        <v>499</v>
      </c>
      <c r="D158" s="566" t="s">
        <v>500</v>
      </c>
      <c r="E158" s="567" t="s">
        <v>501</v>
      </c>
      <c r="F158" s="568"/>
      <c r="G158" s="569" t="s">
        <v>502</v>
      </c>
      <c r="H158" s="570"/>
      <c r="I158" s="571" t="s">
        <v>25</v>
      </c>
      <c r="J158" s="571" t="s">
        <v>8</v>
      </c>
      <c r="K158" s="571" t="s">
        <v>10</v>
      </c>
      <c r="L158" s="571" t="s">
        <v>79</v>
      </c>
      <c r="M158" s="571" t="s">
        <v>23</v>
      </c>
      <c r="N158" s="572">
        <v>2022</v>
      </c>
      <c r="O158" s="605">
        <v>0.3</v>
      </c>
      <c r="P158" s="605">
        <v>0.3</v>
      </c>
      <c r="Q158" s="605">
        <v>0.3</v>
      </c>
      <c r="R158" s="605">
        <v>0.3</v>
      </c>
      <c r="S158" s="605">
        <v>0.3</v>
      </c>
      <c r="T158" s="574">
        <f>SUM(P159:S159)</f>
        <v>38</v>
      </c>
      <c r="U158" s="575">
        <f>+AS158</f>
        <v>0.56716417910447758</v>
      </c>
      <c r="V158" s="576" t="s">
        <v>37</v>
      </c>
      <c r="W158" s="577">
        <f t="shared" ref="W158" si="22">+U158/O158-1</f>
        <v>0.89054726368159209</v>
      </c>
      <c r="AA158" s="146">
        <v>28</v>
      </c>
      <c r="AB158" s="146">
        <v>45</v>
      </c>
      <c r="AC158" s="362">
        <f t="shared" si="17"/>
        <v>0.62222222222222223</v>
      </c>
      <c r="AD158" s="362"/>
      <c r="AE158" s="578">
        <v>10</v>
      </c>
      <c r="AF158" s="606">
        <v>22</v>
      </c>
      <c r="AG158" s="398">
        <f t="shared" si="18"/>
        <v>0.45454545454545453</v>
      </c>
      <c r="AH158" s="362"/>
      <c r="AI158" s="399"/>
      <c r="AJ158" s="356"/>
      <c r="AK158" s="400"/>
      <c r="AL158" s="362"/>
      <c r="AM158" s="579"/>
      <c r="AN158" s="324"/>
      <c r="AO158" s="370"/>
      <c r="AP158" s="362"/>
      <c r="AQ158" s="146">
        <f>+AA158+AE158+AI158+AM158</f>
        <v>38</v>
      </c>
      <c r="AR158" s="146">
        <f>+AB158+AF158+AJ158+AN158</f>
        <v>67</v>
      </c>
      <c r="AS158" s="157">
        <f>+AQ158/AR158</f>
        <v>0.56716417910447758</v>
      </c>
    </row>
    <row r="159" spans="1:45" ht="24.95" customHeight="1" thickBot="1" x14ac:dyDescent="0.3">
      <c r="A159" s="564"/>
      <c r="B159" s="619"/>
      <c r="C159" s="581"/>
      <c r="D159" s="581"/>
      <c r="E159" s="582"/>
      <c r="F159" s="583"/>
      <c r="G159" s="584"/>
      <c r="H159" s="585"/>
      <c r="I159" s="586"/>
      <c r="J159" s="586"/>
      <c r="K159" s="586"/>
      <c r="L159" s="586"/>
      <c r="M159" s="586"/>
      <c r="N159" s="567" t="s">
        <v>211</v>
      </c>
      <c r="O159" s="568"/>
      <c r="P159" s="587">
        <f>+AA158</f>
        <v>28</v>
      </c>
      <c r="Q159" s="588">
        <f>+AE158</f>
        <v>10</v>
      </c>
      <c r="R159" s="587"/>
      <c r="S159" s="587"/>
      <c r="T159" s="589"/>
      <c r="U159" s="590"/>
      <c r="V159" s="591"/>
      <c r="W159" s="592"/>
      <c r="AA159" s="146"/>
      <c r="AB159" s="146"/>
      <c r="AC159" s="362"/>
      <c r="AD159" s="362"/>
      <c r="AE159" s="578"/>
      <c r="AF159" s="606"/>
      <c r="AG159" s="398"/>
      <c r="AH159" s="362"/>
      <c r="AK159" s="366"/>
      <c r="AL159" s="362"/>
      <c r="AP159" s="362"/>
      <c r="AQ159" s="362"/>
      <c r="AR159" s="362"/>
      <c r="AS159" s="362"/>
    </row>
    <row r="160" spans="1:45" ht="24.95" customHeight="1" thickBot="1" x14ac:dyDescent="0.3">
      <c r="A160" s="564"/>
      <c r="B160" s="619"/>
      <c r="C160" s="581"/>
      <c r="D160" s="593"/>
      <c r="E160" s="594"/>
      <c r="F160" s="595"/>
      <c r="G160" s="596"/>
      <c r="H160" s="597"/>
      <c r="I160" s="598"/>
      <c r="J160" s="598"/>
      <c r="K160" s="598"/>
      <c r="L160" s="598"/>
      <c r="M160" s="598"/>
      <c r="N160" s="567" t="s">
        <v>212</v>
      </c>
      <c r="O160" s="568"/>
      <c r="P160" s="599">
        <f>+AC158</f>
        <v>0.62222222222222223</v>
      </c>
      <c r="Q160" s="600">
        <f>+AG158</f>
        <v>0.45454545454545453</v>
      </c>
      <c r="R160" s="573"/>
      <c r="S160" s="599"/>
      <c r="T160" s="601"/>
      <c r="U160" s="602"/>
      <c r="V160" s="603"/>
      <c r="W160" s="604"/>
      <c r="AA160" s="146"/>
      <c r="AB160" s="146"/>
      <c r="AC160" s="362"/>
      <c r="AD160" s="362"/>
      <c r="AE160" s="578"/>
      <c r="AF160" s="606"/>
      <c r="AG160" s="398"/>
      <c r="AH160" s="362"/>
      <c r="AK160" s="366"/>
      <c r="AL160" s="362"/>
      <c r="AP160" s="362"/>
      <c r="AQ160" s="362"/>
      <c r="AR160" s="362"/>
      <c r="AS160" s="362"/>
    </row>
    <row r="161" spans="1:47" ht="24.95" customHeight="1" thickBot="1" x14ac:dyDescent="0.3">
      <c r="A161" s="564"/>
      <c r="B161" s="619"/>
      <c r="C161" s="581"/>
      <c r="D161" s="566" t="s">
        <v>503</v>
      </c>
      <c r="E161" s="567" t="s">
        <v>504</v>
      </c>
      <c r="F161" s="568"/>
      <c r="G161" s="569" t="s">
        <v>505</v>
      </c>
      <c r="H161" s="570"/>
      <c r="I161" s="571" t="s">
        <v>25</v>
      </c>
      <c r="J161" s="571" t="s">
        <v>8</v>
      </c>
      <c r="K161" s="571" t="s">
        <v>10</v>
      </c>
      <c r="L161" s="571" t="s">
        <v>79</v>
      </c>
      <c r="M161" s="571" t="s">
        <v>23</v>
      </c>
      <c r="N161" s="572">
        <v>2022</v>
      </c>
      <c r="O161" s="605">
        <v>0.1</v>
      </c>
      <c r="P161" s="605">
        <v>0.1</v>
      </c>
      <c r="Q161" s="605">
        <v>0.1</v>
      </c>
      <c r="R161" s="605">
        <v>0.1</v>
      </c>
      <c r="S161" s="605">
        <v>0.1</v>
      </c>
      <c r="T161" s="574">
        <f>SUM(P162:S162)</f>
        <v>3</v>
      </c>
      <c r="U161" s="575">
        <f>+AS161</f>
        <v>4.4776119402985072E-2</v>
      </c>
      <c r="V161" s="576" t="s">
        <v>37</v>
      </c>
      <c r="W161" s="577">
        <f t="shared" ref="W161" si="23">+U161/O161-1</f>
        <v>-0.55223880597014929</v>
      </c>
      <c r="AA161" s="146">
        <v>3</v>
      </c>
      <c r="AB161" s="146">
        <v>45</v>
      </c>
      <c r="AC161" s="362">
        <f t="shared" si="17"/>
        <v>6.6666666666666666E-2</v>
      </c>
      <c r="AD161" s="362"/>
      <c r="AE161" s="578">
        <v>0</v>
      </c>
      <c r="AF161" s="606">
        <v>22</v>
      </c>
      <c r="AG161" s="398">
        <f t="shared" si="18"/>
        <v>0</v>
      </c>
      <c r="AH161" s="362"/>
      <c r="AI161" s="399"/>
      <c r="AJ161" s="356"/>
      <c r="AK161" s="400"/>
      <c r="AL161" s="362"/>
      <c r="AM161" s="579"/>
      <c r="AN161" s="324"/>
      <c r="AO161" s="370"/>
      <c r="AP161" s="362"/>
      <c r="AQ161" s="146">
        <f>+AA161+AE161+AI161+AM161</f>
        <v>3</v>
      </c>
      <c r="AR161" s="146">
        <f>+AB161+AF161+AJ161+AN161</f>
        <v>67</v>
      </c>
      <c r="AS161" s="157">
        <f>+AQ161/AR161</f>
        <v>4.4776119402985072E-2</v>
      </c>
    </row>
    <row r="162" spans="1:47" ht="24.95" customHeight="1" thickBot="1" x14ac:dyDescent="0.3">
      <c r="A162" s="564"/>
      <c r="B162" s="619"/>
      <c r="C162" s="581"/>
      <c r="D162" s="581"/>
      <c r="E162" s="582"/>
      <c r="F162" s="583"/>
      <c r="G162" s="584"/>
      <c r="H162" s="585"/>
      <c r="I162" s="586"/>
      <c r="J162" s="586"/>
      <c r="K162" s="586"/>
      <c r="L162" s="586"/>
      <c r="M162" s="586"/>
      <c r="N162" s="567" t="s">
        <v>211</v>
      </c>
      <c r="O162" s="568"/>
      <c r="P162" s="587">
        <f>+AA161</f>
        <v>3</v>
      </c>
      <c r="Q162" s="588">
        <f>+AE161</f>
        <v>0</v>
      </c>
      <c r="R162" s="587"/>
      <c r="S162" s="587"/>
      <c r="T162" s="589"/>
      <c r="U162" s="590"/>
      <c r="V162" s="591"/>
      <c r="W162" s="592"/>
      <c r="AA162" s="146"/>
      <c r="AB162" s="146"/>
      <c r="AC162" s="362"/>
      <c r="AD162" s="362"/>
      <c r="AE162" s="578"/>
      <c r="AF162" s="606"/>
      <c r="AG162" s="398"/>
      <c r="AH162" s="362"/>
      <c r="AK162" s="366"/>
      <c r="AL162" s="362"/>
      <c r="AP162" s="362"/>
      <c r="AQ162" s="362"/>
      <c r="AR162" s="362"/>
      <c r="AS162" s="362"/>
    </row>
    <row r="163" spans="1:47" ht="24.95" customHeight="1" thickBot="1" x14ac:dyDescent="0.3">
      <c r="A163" s="564"/>
      <c r="B163" s="619"/>
      <c r="C163" s="581"/>
      <c r="D163" s="593"/>
      <c r="E163" s="594"/>
      <c r="F163" s="595"/>
      <c r="G163" s="596"/>
      <c r="H163" s="597"/>
      <c r="I163" s="598"/>
      <c r="J163" s="598"/>
      <c r="K163" s="598"/>
      <c r="L163" s="598"/>
      <c r="M163" s="598"/>
      <c r="N163" s="567" t="s">
        <v>212</v>
      </c>
      <c r="O163" s="568"/>
      <c r="P163" s="599">
        <f>+AC161</f>
        <v>6.6666666666666666E-2</v>
      </c>
      <c r="Q163" s="600">
        <f>+AG161</f>
        <v>0</v>
      </c>
      <c r="R163" s="573"/>
      <c r="S163" s="599"/>
      <c r="T163" s="601"/>
      <c r="U163" s="602"/>
      <c r="V163" s="603"/>
      <c r="W163" s="604"/>
      <c r="AA163" s="146"/>
      <c r="AB163" s="146"/>
      <c r="AC163" s="362"/>
      <c r="AD163" s="362"/>
      <c r="AE163" s="578"/>
      <c r="AF163" s="606"/>
      <c r="AG163" s="398"/>
      <c r="AH163" s="362"/>
      <c r="AK163" s="366"/>
      <c r="AL163" s="362"/>
      <c r="AP163" s="362"/>
      <c r="AQ163" s="362"/>
      <c r="AR163" s="362"/>
      <c r="AS163" s="362"/>
    </row>
    <row r="164" spans="1:47" ht="24.95" customHeight="1" thickBot="1" x14ac:dyDescent="0.3">
      <c r="A164" s="564"/>
      <c r="B164" s="619"/>
      <c r="C164" s="581"/>
      <c r="D164" s="566" t="s">
        <v>506</v>
      </c>
      <c r="E164" s="567" t="s">
        <v>507</v>
      </c>
      <c r="F164" s="568"/>
      <c r="G164" s="569" t="s">
        <v>508</v>
      </c>
      <c r="H164" s="570"/>
      <c r="I164" s="571" t="s">
        <v>25</v>
      </c>
      <c r="J164" s="571" t="s">
        <v>8</v>
      </c>
      <c r="K164" s="571" t="s">
        <v>10</v>
      </c>
      <c r="L164" s="571" t="s">
        <v>12</v>
      </c>
      <c r="M164" s="571" t="s">
        <v>23</v>
      </c>
      <c r="N164" s="572">
        <v>2022</v>
      </c>
      <c r="O164" s="605">
        <v>0.13</v>
      </c>
      <c r="P164" s="605">
        <v>0.13</v>
      </c>
      <c r="Q164" s="605">
        <v>0.13</v>
      </c>
      <c r="R164" s="605">
        <v>0.13</v>
      </c>
      <c r="S164" s="605">
        <v>0.13</v>
      </c>
      <c r="T164" s="574">
        <f>SUM(P165:S165)</f>
        <v>8</v>
      </c>
      <c r="U164" s="575">
        <f>+AS164</f>
        <v>0.11940298507462686</v>
      </c>
      <c r="V164" s="609" t="s">
        <v>35</v>
      </c>
      <c r="W164" s="577">
        <f t="shared" ref="W164:W167" si="24">+U164/O164-1</f>
        <v>-8.1515499425947269E-2</v>
      </c>
      <c r="AA164" s="146">
        <v>6</v>
      </c>
      <c r="AB164" s="146">
        <v>45</v>
      </c>
      <c r="AC164" s="362">
        <f t="shared" si="17"/>
        <v>0.13333333333333333</v>
      </c>
      <c r="AD164" s="362"/>
      <c r="AE164" s="578">
        <v>2</v>
      </c>
      <c r="AF164" s="606">
        <v>22</v>
      </c>
      <c r="AG164" s="398">
        <f t="shared" si="18"/>
        <v>9.0909090909090912E-2</v>
      </c>
      <c r="AH164" s="362"/>
      <c r="AI164" s="399"/>
      <c r="AJ164" s="356"/>
      <c r="AK164" s="400"/>
      <c r="AL164" s="362"/>
      <c r="AM164" s="625"/>
      <c r="AN164" s="450"/>
      <c r="AO164" s="451"/>
      <c r="AP164" s="362"/>
      <c r="AQ164" s="146">
        <f>+AA164+AE164+AI164+AM164</f>
        <v>8</v>
      </c>
      <c r="AR164" s="146">
        <f>+AB164+AF164+AJ164+AN164</f>
        <v>67</v>
      </c>
      <c r="AS164" s="157">
        <f>+AQ164/AR164</f>
        <v>0.11940298507462686</v>
      </c>
    </row>
    <row r="165" spans="1:47" ht="24.95" customHeight="1" thickBot="1" x14ac:dyDescent="0.3">
      <c r="A165" s="626"/>
      <c r="B165" s="619"/>
      <c r="C165" s="581"/>
      <c r="D165" s="581"/>
      <c r="E165" s="582"/>
      <c r="F165" s="583"/>
      <c r="G165" s="584"/>
      <c r="H165" s="585"/>
      <c r="I165" s="586"/>
      <c r="J165" s="586"/>
      <c r="K165" s="586"/>
      <c r="L165" s="586"/>
      <c r="M165" s="586"/>
      <c r="N165" s="567" t="s">
        <v>211</v>
      </c>
      <c r="O165" s="568"/>
      <c r="P165" s="587">
        <f>+AA164</f>
        <v>6</v>
      </c>
      <c r="Q165" s="588">
        <f>+AE164</f>
        <v>2</v>
      </c>
      <c r="R165" s="587"/>
      <c r="S165" s="587"/>
      <c r="T165" s="589"/>
      <c r="U165" s="590"/>
      <c r="V165" s="613"/>
      <c r="W165" s="592"/>
      <c r="AA165" s="146"/>
      <c r="AB165" s="146"/>
      <c r="AC165" s="362"/>
      <c r="AD165" s="362"/>
      <c r="AE165" s="578"/>
      <c r="AF165" s="606"/>
      <c r="AG165" s="398"/>
      <c r="AH165" s="362"/>
      <c r="AK165" s="366"/>
      <c r="AL165" s="362"/>
      <c r="AP165" s="362"/>
      <c r="AQ165" s="362"/>
      <c r="AR165" s="362"/>
      <c r="AS165" s="362"/>
    </row>
    <row r="166" spans="1:47" ht="24.95" customHeight="1" thickBot="1" x14ac:dyDescent="0.3">
      <c r="A166" s="626"/>
      <c r="B166" s="621"/>
      <c r="C166" s="593"/>
      <c r="D166" s="593"/>
      <c r="E166" s="594"/>
      <c r="F166" s="595"/>
      <c r="G166" s="596"/>
      <c r="H166" s="597"/>
      <c r="I166" s="598"/>
      <c r="J166" s="598"/>
      <c r="K166" s="598"/>
      <c r="L166" s="598"/>
      <c r="M166" s="598"/>
      <c r="N166" s="567" t="s">
        <v>212</v>
      </c>
      <c r="O166" s="568"/>
      <c r="P166" s="599">
        <f>+AC164</f>
        <v>0.13333333333333333</v>
      </c>
      <c r="Q166" s="600">
        <f>+AG164</f>
        <v>9.0909090909090912E-2</v>
      </c>
      <c r="R166" s="573"/>
      <c r="S166" s="599"/>
      <c r="T166" s="601"/>
      <c r="U166" s="602"/>
      <c r="V166" s="615"/>
      <c r="W166" s="604"/>
      <c r="AA166" s="146"/>
      <c r="AB166" s="146"/>
      <c r="AC166" s="362"/>
      <c r="AD166" s="362"/>
      <c r="AE166" s="578"/>
      <c r="AF166" s="606"/>
      <c r="AG166" s="398"/>
      <c r="AH166" s="362"/>
      <c r="AK166" s="366"/>
      <c r="AL166" s="362"/>
      <c r="AP166" s="362"/>
      <c r="AQ166" s="362"/>
      <c r="AR166" s="362"/>
      <c r="AS166" s="362"/>
    </row>
    <row r="167" spans="1:47" ht="24.95" customHeight="1" thickBot="1" x14ac:dyDescent="0.3">
      <c r="A167" s="627" t="s">
        <v>509</v>
      </c>
      <c r="B167" s="628" t="s">
        <v>510</v>
      </c>
      <c r="C167" s="629" t="s">
        <v>511</v>
      </c>
      <c r="D167" s="629" t="s">
        <v>512</v>
      </c>
      <c r="E167" s="630" t="s">
        <v>513</v>
      </c>
      <c r="F167" s="631"/>
      <c r="G167" s="632" t="s">
        <v>514</v>
      </c>
      <c r="H167" s="633"/>
      <c r="I167" s="634" t="s">
        <v>25</v>
      </c>
      <c r="J167" s="634" t="s">
        <v>8</v>
      </c>
      <c r="K167" s="634" t="s">
        <v>10</v>
      </c>
      <c r="L167" s="634" t="s">
        <v>12</v>
      </c>
      <c r="M167" s="634" t="s">
        <v>23</v>
      </c>
      <c r="N167" s="635">
        <v>2022</v>
      </c>
      <c r="O167" s="636">
        <v>0.13</v>
      </c>
      <c r="P167" s="636">
        <v>0.13</v>
      </c>
      <c r="Q167" s="636">
        <v>0.13</v>
      </c>
      <c r="R167" s="636">
        <v>0.13</v>
      </c>
      <c r="S167" s="636">
        <v>0.13</v>
      </c>
      <c r="T167" s="637">
        <f>SUM(P168:S168)</f>
        <v>296</v>
      </c>
      <c r="U167" s="638">
        <f>+AS167</f>
        <v>0.1474838066766318</v>
      </c>
      <c r="V167" s="639" t="s">
        <v>36</v>
      </c>
      <c r="W167" s="640">
        <f t="shared" si="24"/>
        <v>0.13449082058947526</v>
      </c>
      <c r="AA167" s="146">
        <v>158</v>
      </c>
      <c r="AB167" s="146">
        <v>1194</v>
      </c>
      <c r="AC167" s="362">
        <f t="shared" si="17"/>
        <v>0.13232830820770519</v>
      </c>
      <c r="AD167" s="362"/>
      <c r="AE167" s="466">
        <v>138</v>
      </c>
      <c r="AF167" s="641">
        <v>813</v>
      </c>
      <c r="AG167" s="398">
        <f t="shared" si="18"/>
        <v>0.16974169741697417</v>
      </c>
      <c r="AH167" s="362"/>
      <c r="AI167" s="399"/>
      <c r="AJ167" s="399"/>
      <c r="AK167" s="400"/>
      <c r="AL167" s="362"/>
      <c r="AM167" s="401"/>
      <c r="AN167" s="579"/>
      <c r="AO167" s="370"/>
      <c r="AP167" s="362"/>
      <c r="AQ167" s="146">
        <f>+AA167+AE167+AI167+AM167</f>
        <v>296</v>
      </c>
      <c r="AR167" s="146">
        <f>+AB167+AF167+AJ167+AN167</f>
        <v>2007</v>
      </c>
      <c r="AS167" s="157">
        <f>+AQ167/AR167</f>
        <v>0.1474838066766318</v>
      </c>
    </row>
    <row r="168" spans="1:47" ht="24.95" customHeight="1" thickBot="1" x14ac:dyDescent="0.3">
      <c r="A168" s="627"/>
      <c r="B168" s="642"/>
      <c r="C168" s="643"/>
      <c r="D168" s="643"/>
      <c r="E168" s="644"/>
      <c r="F168" s="645"/>
      <c r="G168" s="646"/>
      <c r="H168" s="647"/>
      <c r="I168" s="648"/>
      <c r="J168" s="648"/>
      <c r="K168" s="648"/>
      <c r="L168" s="648"/>
      <c r="M168" s="648"/>
      <c r="N168" s="630" t="s">
        <v>211</v>
      </c>
      <c r="O168" s="631"/>
      <c r="P168" s="649">
        <f>+AA167</f>
        <v>158</v>
      </c>
      <c r="Q168" s="650">
        <f>+AE167</f>
        <v>138</v>
      </c>
      <c r="R168" s="649"/>
      <c r="S168" s="649"/>
      <c r="T168" s="651"/>
      <c r="U168" s="652"/>
      <c r="V168" s="653"/>
      <c r="W168" s="654"/>
      <c r="AA168" s="146"/>
      <c r="AB168" s="146"/>
      <c r="AC168" s="362"/>
      <c r="AD168" s="362"/>
      <c r="AE168" s="466"/>
      <c r="AF168" s="641"/>
      <c r="AG168" s="398"/>
      <c r="AH168" s="362"/>
      <c r="AK168" s="366"/>
      <c r="AL168" s="362"/>
      <c r="AP168" s="362"/>
      <c r="AQ168" s="362"/>
      <c r="AR168" s="362"/>
      <c r="AS168" s="362"/>
    </row>
    <row r="169" spans="1:47" ht="24.95" customHeight="1" thickBot="1" x14ac:dyDescent="0.3">
      <c r="A169" s="627"/>
      <c r="B169" s="642"/>
      <c r="C169" s="643"/>
      <c r="D169" s="655"/>
      <c r="E169" s="656"/>
      <c r="F169" s="657"/>
      <c r="G169" s="658"/>
      <c r="H169" s="659"/>
      <c r="I169" s="660"/>
      <c r="J169" s="660"/>
      <c r="K169" s="660"/>
      <c r="L169" s="660"/>
      <c r="M169" s="660"/>
      <c r="N169" s="630" t="s">
        <v>212</v>
      </c>
      <c r="O169" s="631"/>
      <c r="P169" s="661">
        <f>+AC167</f>
        <v>0.13232830820770519</v>
      </c>
      <c r="Q169" s="662">
        <f>+AG167</f>
        <v>0.16974169741697417</v>
      </c>
      <c r="R169" s="663"/>
      <c r="S169" s="663"/>
      <c r="T169" s="664"/>
      <c r="U169" s="665"/>
      <c r="V169" s="666"/>
      <c r="W169" s="667"/>
      <c r="AA169" s="146"/>
      <c r="AB169" s="146"/>
      <c r="AC169" s="362"/>
      <c r="AD169" s="362"/>
      <c r="AE169" s="466"/>
      <c r="AF169" s="641"/>
      <c r="AG169" s="398"/>
      <c r="AH169" s="362"/>
      <c r="AK169" s="366"/>
      <c r="AL169" s="362"/>
      <c r="AP169" s="362"/>
      <c r="AQ169" s="362"/>
      <c r="AR169" s="362"/>
      <c r="AS169" s="362"/>
    </row>
    <row r="170" spans="1:47" ht="33" customHeight="1" thickBot="1" x14ac:dyDescent="0.3">
      <c r="A170" s="627"/>
      <c r="B170" s="642"/>
      <c r="C170" s="643"/>
      <c r="D170" s="629" t="s">
        <v>515</v>
      </c>
      <c r="E170" s="630" t="s">
        <v>516</v>
      </c>
      <c r="F170" s="631"/>
      <c r="G170" s="632" t="s">
        <v>517</v>
      </c>
      <c r="H170" s="633"/>
      <c r="I170" s="634" t="s">
        <v>25</v>
      </c>
      <c r="J170" s="634" t="s">
        <v>8</v>
      </c>
      <c r="K170" s="634" t="s">
        <v>10</v>
      </c>
      <c r="L170" s="634" t="s">
        <v>12</v>
      </c>
      <c r="M170" s="634" t="s">
        <v>19</v>
      </c>
      <c r="N170" s="635">
        <v>2022</v>
      </c>
      <c r="O170" s="636">
        <v>0.15</v>
      </c>
      <c r="P170" s="636">
        <v>0.15</v>
      </c>
      <c r="Q170" s="636">
        <v>0.15</v>
      </c>
      <c r="R170" s="636">
        <v>0.15</v>
      </c>
      <c r="S170" s="636">
        <v>0.15</v>
      </c>
      <c r="T170" s="637">
        <f>SUM(P171:S171)</f>
        <v>296</v>
      </c>
      <c r="U170" s="638">
        <f>+AS170</f>
        <v>-0.19125683060109289</v>
      </c>
      <c r="V170" s="668" t="s">
        <v>37</v>
      </c>
      <c r="W170" s="640">
        <f t="shared" ref="W170:W191" si="25">+U170/O170-1</f>
        <v>-2.2750455373406195</v>
      </c>
      <c r="AA170" s="146">
        <v>158</v>
      </c>
      <c r="AB170" s="146">
        <v>167</v>
      </c>
      <c r="AC170" s="362">
        <f>((+AA170/AB170)-1)</f>
        <v>-5.3892215568862256E-2</v>
      </c>
      <c r="AD170" s="362"/>
      <c r="AE170" s="490">
        <v>138</v>
      </c>
      <c r="AF170" s="491">
        <v>199</v>
      </c>
      <c r="AG170" s="398">
        <f>((+AE170/AF170)-1)</f>
        <v>-0.30653266331658291</v>
      </c>
      <c r="AH170" s="362"/>
      <c r="AI170" s="356"/>
      <c r="AJ170" s="547"/>
      <c r="AK170" s="400"/>
      <c r="AL170" s="362"/>
      <c r="AM170" s="324"/>
      <c r="AN170" s="547"/>
      <c r="AO170" s="370"/>
      <c r="AP170" s="362"/>
      <c r="AQ170" s="146">
        <f>+AA170+AE170+AI170+AM170</f>
        <v>296</v>
      </c>
      <c r="AR170" s="146">
        <f>+AB170+AF170+AJ170+AN170</f>
        <v>366</v>
      </c>
      <c r="AS170" s="362">
        <f>((+AQ170/AR170)-1)</f>
        <v>-0.19125683060109289</v>
      </c>
    </row>
    <row r="171" spans="1:47" ht="33" customHeight="1" thickBot="1" x14ac:dyDescent="0.3">
      <c r="A171" s="627"/>
      <c r="B171" s="642"/>
      <c r="C171" s="643"/>
      <c r="D171" s="643"/>
      <c r="E171" s="644"/>
      <c r="F171" s="645"/>
      <c r="G171" s="646"/>
      <c r="H171" s="647"/>
      <c r="I171" s="648"/>
      <c r="J171" s="648"/>
      <c r="K171" s="648"/>
      <c r="L171" s="648"/>
      <c r="M171" s="648"/>
      <c r="N171" s="630" t="s">
        <v>211</v>
      </c>
      <c r="O171" s="631"/>
      <c r="P171" s="649">
        <f>+AA170</f>
        <v>158</v>
      </c>
      <c r="Q171" s="650">
        <f>+AE170</f>
        <v>138</v>
      </c>
      <c r="R171" s="649"/>
      <c r="S171" s="649"/>
      <c r="T171" s="651"/>
      <c r="U171" s="652"/>
      <c r="V171" s="669"/>
      <c r="W171" s="654"/>
      <c r="AA171" s="146"/>
      <c r="AB171" s="146"/>
      <c r="AC171" s="362"/>
      <c r="AD171" s="362"/>
      <c r="AE171" s="490"/>
      <c r="AF171" s="491"/>
      <c r="AG171" s="398"/>
      <c r="AH171" s="362"/>
      <c r="AK171" s="366"/>
      <c r="AL171" s="362"/>
      <c r="AP171" s="362"/>
      <c r="AQ171" s="362"/>
      <c r="AR171" s="362"/>
      <c r="AS171" s="362"/>
    </row>
    <row r="172" spans="1:47" ht="33" customHeight="1" thickBot="1" x14ac:dyDescent="0.3">
      <c r="A172" s="627"/>
      <c r="B172" s="642"/>
      <c r="C172" s="643"/>
      <c r="D172" s="655"/>
      <c r="E172" s="656"/>
      <c r="F172" s="657"/>
      <c r="G172" s="658"/>
      <c r="H172" s="659"/>
      <c r="I172" s="660"/>
      <c r="J172" s="660"/>
      <c r="K172" s="660"/>
      <c r="L172" s="660"/>
      <c r="M172" s="660"/>
      <c r="N172" s="630" t="s">
        <v>212</v>
      </c>
      <c r="O172" s="631"/>
      <c r="P172" s="661">
        <f>+AC170</f>
        <v>-5.3892215568862256E-2</v>
      </c>
      <c r="Q172" s="662">
        <f>+AG170</f>
        <v>-0.30653266331658291</v>
      </c>
      <c r="R172" s="663"/>
      <c r="S172" s="663"/>
      <c r="T172" s="664"/>
      <c r="U172" s="665"/>
      <c r="V172" s="670"/>
      <c r="W172" s="667"/>
      <c r="AA172" s="146"/>
      <c r="AB172" s="146"/>
      <c r="AC172" s="362"/>
      <c r="AD172" s="362"/>
      <c r="AE172" s="490"/>
      <c r="AF172" s="491"/>
      <c r="AG172" s="398"/>
      <c r="AH172" s="362"/>
      <c r="AK172" s="366"/>
      <c r="AL172" s="362"/>
      <c r="AP172" s="362"/>
      <c r="AQ172" s="362"/>
      <c r="AR172" s="362"/>
      <c r="AS172" s="362"/>
    </row>
    <row r="173" spans="1:47" ht="24.95" customHeight="1" thickBot="1" x14ac:dyDescent="0.3">
      <c r="A173" s="627"/>
      <c r="B173" s="642"/>
      <c r="C173" s="643"/>
      <c r="D173" s="629" t="s">
        <v>518</v>
      </c>
      <c r="E173" s="630" t="s">
        <v>519</v>
      </c>
      <c r="F173" s="631"/>
      <c r="G173" s="632" t="s">
        <v>520</v>
      </c>
      <c r="H173" s="633"/>
      <c r="I173" s="634" t="s">
        <v>25</v>
      </c>
      <c r="J173" s="634" t="s">
        <v>8</v>
      </c>
      <c r="K173" s="634" t="s">
        <v>10</v>
      </c>
      <c r="L173" s="634" t="s">
        <v>12</v>
      </c>
      <c r="M173" s="634" t="s">
        <v>23</v>
      </c>
      <c r="N173" s="635">
        <v>2022</v>
      </c>
      <c r="O173" s="636">
        <v>0.45</v>
      </c>
      <c r="P173" s="636">
        <v>0.45</v>
      </c>
      <c r="Q173" s="636">
        <v>0.45</v>
      </c>
      <c r="R173" s="636">
        <v>0.45</v>
      </c>
      <c r="S173" s="636">
        <v>0.45</v>
      </c>
      <c r="T173" s="637">
        <f>SUM(P174:S174)</f>
        <v>132</v>
      </c>
      <c r="U173" s="638">
        <f>+AS173</f>
        <v>0.54320987654320985</v>
      </c>
      <c r="V173" s="668" t="s">
        <v>37</v>
      </c>
      <c r="W173" s="640">
        <f t="shared" si="25"/>
        <v>0.20713305898491075</v>
      </c>
      <c r="AA173" s="146">
        <v>66</v>
      </c>
      <c r="AB173" s="146">
        <v>122</v>
      </c>
      <c r="AC173" s="362">
        <f t="shared" ref="AC173:AC191" si="26">+AA173/AB173</f>
        <v>0.54098360655737709</v>
      </c>
      <c r="AD173" s="362"/>
      <c r="AE173" s="550">
        <v>66</v>
      </c>
      <c r="AF173" s="671">
        <v>121</v>
      </c>
      <c r="AG173" s="398">
        <f t="shared" ref="AG173:AG191" si="27">+AE173/AF173</f>
        <v>0.54545454545454541</v>
      </c>
      <c r="AH173" s="362"/>
      <c r="AI173" s="435"/>
      <c r="AJ173" s="399"/>
      <c r="AK173" s="400"/>
      <c r="AL173" s="362"/>
      <c r="AM173" s="495"/>
      <c r="AN173" s="401"/>
      <c r="AO173" s="370"/>
      <c r="AP173" s="362"/>
      <c r="AQ173" s="146">
        <f>+AA173+AE173+AI173+AM173</f>
        <v>132</v>
      </c>
      <c r="AR173" s="146">
        <f>+AB173+AF173+AJ173+AN173</f>
        <v>243</v>
      </c>
      <c r="AS173" s="157">
        <f>+AQ173/AR173</f>
        <v>0.54320987654320985</v>
      </c>
      <c r="AU173" s="128" t="s">
        <v>521</v>
      </c>
    </row>
    <row r="174" spans="1:47" ht="24.95" customHeight="1" thickBot="1" x14ac:dyDescent="0.3">
      <c r="A174" s="627"/>
      <c r="B174" s="642"/>
      <c r="C174" s="643"/>
      <c r="D174" s="643"/>
      <c r="E174" s="644"/>
      <c r="F174" s="645"/>
      <c r="G174" s="646"/>
      <c r="H174" s="647"/>
      <c r="I174" s="648"/>
      <c r="J174" s="648"/>
      <c r="K174" s="648"/>
      <c r="L174" s="648"/>
      <c r="M174" s="648"/>
      <c r="N174" s="630" t="s">
        <v>211</v>
      </c>
      <c r="O174" s="631"/>
      <c r="P174" s="649">
        <f>+AA173</f>
        <v>66</v>
      </c>
      <c r="Q174" s="650">
        <f>+AE173</f>
        <v>66</v>
      </c>
      <c r="R174" s="649"/>
      <c r="S174" s="649"/>
      <c r="T174" s="651"/>
      <c r="U174" s="652"/>
      <c r="V174" s="669"/>
      <c r="W174" s="654"/>
      <c r="AA174" s="146"/>
      <c r="AB174" s="146"/>
      <c r="AC174" s="362"/>
      <c r="AD174" s="362"/>
      <c r="AE174" s="550"/>
      <c r="AF174" s="671"/>
      <c r="AG174" s="398"/>
      <c r="AH174" s="362"/>
      <c r="AK174" s="366"/>
      <c r="AL174" s="362"/>
      <c r="AP174" s="362"/>
      <c r="AQ174" s="362"/>
      <c r="AR174" s="362"/>
      <c r="AS174" s="362"/>
    </row>
    <row r="175" spans="1:47" ht="24.95" customHeight="1" thickBot="1" x14ac:dyDescent="0.3">
      <c r="A175" s="627"/>
      <c r="B175" s="672"/>
      <c r="C175" s="655"/>
      <c r="D175" s="655"/>
      <c r="E175" s="656"/>
      <c r="F175" s="657"/>
      <c r="G175" s="658"/>
      <c r="H175" s="659"/>
      <c r="I175" s="660"/>
      <c r="J175" s="660"/>
      <c r="K175" s="660"/>
      <c r="L175" s="660"/>
      <c r="M175" s="660"/>
      <c r="N175" s="630" t="s">
        <v>212</v>
      </c>
      <c r="O175" s="631"/>
      <c r="P175" s="661">
        <f>+AC173</f>
        <v>0.54098360655737709</v>
      </c>
      <c r="Q175" s="662">
        <f>+AG173</f>
        <v>0.54545454545454541</v>
      </c>
      <c r="R175" s="663"/>
      <c r="S175" s="663"/>
      <c r="T175" s="664"/>
      <c r="U175" s="665"/>
      <c r="V175" s="670"/>
      <c r="W175" s="667"/>
      <c r="AA175" s="146"/>
      <c r="AB175" s="146"/>
      <c r="AC175" s="362"/>
      <c r="AD175" s="362"/>
      <c r="AE175" s="550"/>
      <c r="AF175" s="671"/>
      <c r="AG175" s="398"/>
      <c r="AH175" s="362"/>
      <c r="AK175" s="366"/>
      <c r="AL175" s="362"/>
      <c r="AP175" s="362"/>
      <c r="AQ175" s="362"/>
      <c r="AR175" s="362"/>
      <c r="AS175" s="362"/>
    </row>
    <row r="176" spans="1:47" ht="24.95" customHeight="1" thickBot="1" x14ac:dyDescent="0.3">
      <c r="A176" s="627"/>
      <c r="B176" s="673" t="s">
        <v>522</v>
      </c>
      <c r="C176" s="629" t="s">
        <v>523</v>
      </c>
      <c r="D176" s="629" t="s">
        <v>524</v>
      </c>
      <c r="E176" s="630" t="s">
        <v>525</v>
      </c>
      <c r="F176" s="631"/>
      <c r="G176" s="632" t="s">
        <v>526</v>
      </c>
      <c r="H176" s="633"/>
      <c r="I176" s="634" t="s">
        <v>25</v>
      </c>
      <c r="J176" s="634" t="s">
        <v>8</v>
      </c>
      <c r="K176" s="634" t="s">
        <v>10</v>
      </c>
      <c r="L176" s="634" t="s">
        <v>12</v>
      </c>
      <c r="M176" s="634" t="s">
        <v>23</v>
      </c>
      <c r="N176" s="635">
        <v>2022</v>
      </c>
      <c r="O176" s="636">
        <v>1.1000000000000001</v>
      </c>
      <c r="P176" s="636">
        <v>1.1000000000000001</v>
      </c>
      <c r="Q176" s="636">
        <v>1.1000000000000001</v>
      </c>
      <c r="R176" s="636">
        <v>1.1000000000000001</v>
      </c>
      <c r="S176" s="636">
        <v>1.1000000000000001</v>
      </c>
      <c r="T176" s="637">
        <f>SUM(P177:S177)</f>
        <v>2007</v>
      </c>
      <c r="U176" s="638">
        <f>+AS176</f>
        <v>1.0329387545033453</v>
      </c>
      <c r="V176" s="674" t="s">
        <v>35</v>
      </c>
      <c r="W176" s="640">
        <f t="shared" si="25"/>
        <v>-6.0964768633322564E-2</v>
      </c>
      <c r="AA176" s="146">
        <v>1194</v>
      </c>
      <c r="AB176" s="146">
        <v>1062</v>
      </c>
      <c r="AC176" s="362">
        <f t="shared" si="26"/>
        <v>1.1242937853107344</v>
      </c>
      <c r="AD176" s="362"/>
      <c r="AE176" s="490">
        <v>813</v>
      </c>
      <c r="AF176" s="466">
        <v>881</v>
      </c>
      <c r="AG176" s="398">
        <f t="shared" si="27"/>
        <v>0.92281498297389331</v>
      </c>
      <c r="AH176" s="362"/>
      <c r="AI176" s="356"/>
      <c r="AJ176" s="399"/>
      <c r="AK176" s="400"/>
      <c r="AL176" s="362"/>
      <c r="AM176" s="324"/>
      <c r="AN176" s="401"/>
      <c r="AO176" s="370"/>
      <c r="AP176" s="362"/>
      <c r="AQ176" s="146">
        <f>+AA176+AE176+AI176+AM176</f>
        <v>2007</v>
      </c>
      <c r="AR176" s="146">
        <f>+AB176+AF176+AJ176+AN176</f>
        <v>1943</v>
      </c>
      <c r="AS176" s="157">
        <f>+AQ176/AR176</f>
        <v>1.0329387545033453</v>
      </c>
    </row>
    <row r="177" spans="1:45" ht="24.95" customHeight="1" thickBot="1" x14ac:dyDescent="0.3">
      <c r="A177" s="627"/>
      <c r="B177" s="675"/>
      <c r="C177" s="643"/>
      <c r="D177" s="643"/>
      <c r="E177" s="644"/>
      <c r="F177" s="645"/>
      <c r="G177" s="646"/>
      <c r="H177" s="647"/>
      <c r="I177" s="648"/>
      <c r="J177" s="648"/>
      <c r="K177" s="648"/>
      <c r="L177" s="648"/>
      <c r="M177" s="648"/>
      <c r="N177" s="630" t="s">
        <v>211</v>
      </c>
      <c r="O177" s="631"/>
      <c r="P177" s="649">
        <f>+AA176</f>
        <v>1194</v>
      </c>
      <c r="Q177" s="650">
        <f>+AE176</f>
        <v>813</v>
      </c>
      <c r="R177" s="649"/>
      <c r="S177" s="649"/>
      <c r="T177" s="651"/>
      <c r="U177" s="652"/>
      <c r="V177" s="676"/>
      <c r="W177" s="654"/>
      <c r="AA177" s="146"/>
      <c r="AB177" s="146"/>
      <c r="AC177" s="362"/>
      <c r="AD177" s="362"/>
      <c r="AE177" s="490"/>
      <c r="AF177" s="466"/>
      <c r="AG177" s="398"/>
      <c r="AH177" s="362"/>
      <c r="AK177" s="366"/>
      <c r="AL177" s="362"/>
      <c r="AP177" s="362"/>
      <c r="AQ177" s="362"/>
      <c r="AR177" s="362"/>
      <c r="AS177" s="362"/>
    </row>
    <row r="178" spans="1:45" ht="24.95" customHeight="1" thickBot="1" x14ac:dyDescent="0.3">
      <c r="A178" s="627"/>
      <c r="B178" s="677"/>
      <c r="C178" s="655"/>
      <c r="D178" s="655"/>
      <c r="E178" s="656"/>
      <c r="F178" s="657"/>
      <c r="G178" s="658"/>
      <c r="H178" s="659"/>
      <c r="I178" s="660"/>
      <c r="J178" s="660"/>
      <c r="K178" s="660"/>
      <c r="L178" s="660"/>
      <c r="M178" s="660"/>
      <c r="N178" s="630" t="s">
        <v>212</v>
      </c>
      <c r="O178" s="631"/>
      <c r="P178" s="661">
        <f>+AC176</f>
        <v>1.1242937853107344</v>
      </c>
      <c r="Q178" s="662">
        <f>+AG176</f>
        <v>0.92281498297389331</v>
      </c>
      <c r="R178" s="663"/>
      <c r="S178" s="663"/>
      <c r="T178" s="664"/>
      <c r="U178" s="665"/>
      <c r="V178" s="678"/>
      <c r="W178" s="667"/>
      <c r="AA178" s="146"/>
      <c r="AB178" s="146"/>
      <c r="AC178" s="362"/>
      <c r="AD178" s="362"/>
      <c r="AE178" s="490"/>
      <c r="AF178" s="466"/>
      <c r="AG178" s="398"/>
      <c r="AH178" s="362"/>
      <c r="AK178" s="366"/>
      <c r="AL178" s="362"/>
      <c r="AP178" s="362"/>
      <c r="AQ178" s="362"/>
      <c r="AR178" s="362"/>
      <c r="AS178" s="362"/>
    </row>
    <row r="179" spans="1:45" ht="24.95" customHeight="1" thickBot="1" x14ac:dyDescent="0.3">
      <c r="A179" s="627"/>
      <c r="B179" s="673" t="s">
        <v>527</v>
      </c>
      <c r="C179" s="629" t="s">
        <v>528</v>
      </c>
      <c r="D179" s="629" t="s">
        <v>529</v>
      </c>
      <c r="E179" s="630" t="s">
        <v>530</v>
      </c>
      <c r="F179" s="631"/>
      <c r="G179" s="632" t="s">
        <v>531</v>
      </c>
      <c r="H179" s="633"/>
      <c r="I179" s="634" t="s">
        <v>25</v>
      </c>
      <c r="J179" s="634" t="s">
        <v>8</v>
      </c>
      <c r="K179" s="634" t="s">
        <v>10</v>
      </c>
      <c r="L179" s="634" t="s">
        <v>12</v>
      </c>
      <c r="M179" s="634" t="s">
        <v>23</v>
      </c>
      <c r="N179" s="635">
        <v>2022</v>
      </c>
      <c r="O179" s="636">
        <v>5</v>
      </c>
      <c r="P179" s="636">
        <v>5</v>
      </c>
      <c r="Q179" s="636">
        <v>5</v>
      </c>
      <c r="R179" s="636">
        <v>5</v>
      </c>
      <c r="S179" s="636">
        <v>5</v>
      </c>
      <c r="T179" s="637">
        <f>SUM(P180:S180)</f>
        <v>10679</v>
      </c>
      <c r="U179" s="638">
        <f>+AS179</f>
        <v>5.3208769307424015</v>
      </c>
      <c r="V179" s="674" t="s">
        <v>35</v>
      </c>
      <c r="W179" s="640">
        <f t="shared" si="25"/>
        <v>6.4175386148480396E-2</v>
      </c>
      <c r="AA179" s="146">
        <v>5077</v>
      </c>
      <c r="AB179" s="146">
        <v>1194</v>
      </c>
      <c r="AC179" s="362">
        <f t="shared" si="26"/>
        <v>4.2520938023450583</v>
      </c>
      <c r="AD179" s="362"/>
      <c r="AE179" s="466">
        <v>5602</v>
      </c>
      <c r="AF179" s="490">
        <v>813</v>
      </c>
      <c r="AG179" s="398">
        <f t="shared" si="27"/>
        <v>6.8905289052890533</v>
      </c>
      <c r="AH179" s="362"/>
      <c r="AI179" s="679"/>
      <c r="AJ179" s="356"/>
      <c r="AK179" s="400"/>
      <c r="AL179" s="362"/>
      <c r="AM179" s="680"/>
      <c r="AN179" s="324"/>
      <c r="AO179" s="370"/>
      <c r="AP179" s="362"/>
      <c r="AQ179" s="146">
        <f>+AA179+AE179+AI179+AM179</f>
        <v>10679</v>
      </c>
      <c r="AR179" s="146">
        <f>+AB179+AF179+AJ179+AN179</f>
        <v>2007</v>
      </c>
      <c r="AS179" s="157">
        <f>+AQ179/AR179</f>
        <v>5.3208769307424015</v>
      </c>
    </row>
    <row r="180" spans="1:45" ht="24.95" customHeight="1" thickBot="1" x14ac:dyDescent="0.3">
      <c r="A180" s="627"/>
      <c r="B180" s="675"/>
      <c r="C180" s="643"/>
      <c r="D180" s="643"/>
      <c r="E180" s="644"/>
      <c r="F180" s="645"/>
      <c r="G180" s="646"/>
      <c r="H180" s="647"/>
      <c r="I180" s="648"/>
      <c r="J180" s="648"/>
      <c r="K180" s="648"/>
      <c r="L180" s="648"/>
      <c r="M180" s="648"/>
      <c r="N180" s="630" t="s">
        <v>211</v>
      </c>
      <c r="O180" s="631"/>
      <c r="P180" s="649">
        <f>+AA179</f>
        <v>5077</v>
      </c>
      <c r="Q180" s="650">
        <f>+AE179</f>
        <v>5602</v>
      </c>
      <c r="R180" s="649"/>
      <c r="S180" s="649"/>
      <c r="T180" s="651"/>
      <c r="U180" s="652"/>
      <c r="V180" s="676"/>
      <c r="W180" s="654"/>
      <c r="AA180" s="146"/>
      <c r="AB180" s="146"/>
      <c r="AC180" s="362"/>
      <c r="AD180" s="362"/>
      <c r="AE180" s="466"/>
      <c r="AF180" s="490"/>
      <c r="AG180" s="398"/>
      <c r="AH180" s="362"/>
      <c r="AK180" s="366"/>
      <c r="AL180" s="362"/>
      <c r="AP180" s="362"/>
      <c r="AQ180" s="362"/>
      <c r="AR180" s="362"/>
      <c r="AS180" s="362"/>
    </row>
    <row r="181" spans="1:45" ht="24.95" customHeight="1" thickBot="1" x14ac:dyDescent="0.3">
      <c r="A181" s="627"/>
      <c r="B181" s="677"/>
      <c r="C181" s="655"/>
      <c r="D181" s="655"/>
      <c r="E181" s="656"/>
      <c r="F181" s="657"/>
      <c r="G181" s="658"/>
      <c r="H181" s="659"/>
      <c r="I181" s="660"/>
      <c r="J181" s="660"/>
      <c r="K181" s="660"/>
      <c r="L181" s="660"/>
      <c r="M181" s="660"/>
      <c r="N181" s="630" t="s">
        <v>212</v>
      </c>
      <c r="O181" s="631"/>
      <c r="P181" s="661">
        <f>+AC179</f>
        <v>4.2520938023450583</v>
      </c>
      <c r="Q181" s="662">
        <f>+AG179</f>
        <v>6.8905289052890533</v>
      </c>
      <c r="R181" s="663"/>
      <c r="S181" s="663"/>
      <c r="T181" s="664"/>
      <c r="U181" s="665"/>
      <c r="V181" s="678"/>
      <c r="W181" s="667"/>
      <c r="AA181" s="146"/>
      <c r="AB181" s="146"/>
      <c r="AC181" s="362"/>
      <c r="AD181" s="362"/>
      <c r="AE181" s="466"/>
      <c r="AF181" s="490"/>
      <c r="AG181" s="398"/>
      <c r="AH181" s="362"/>
      <c r="AK181" s="366"/>
      <c r="AL181" s="362"/>
      <c r="AP181" s="362"/>
      <c r="AQ181" s="362"/>
      <c r="AR181" s="362"/>
      <c r="AS181" s="362"/>
    </row>
    <row r="182" spans="1:45" ht="24.95" customHeight="1" thickBot="1" x14ac:dyDescent="0.3">
      <c r="A182" s="627"/>
      <c r="B182" s="673" t="s">
        <v>532</v>
      </c>
      <c r="C182" s="629" t="s">
        <v>533</v>
      </c>
      <c r="D182" s="629" t="s">
        <v>534</v>
      </c>
      <c r="E182" s="630" t="s">
        <v>535</v>
      </c>
      <c r="F182" s="631"/>
      <c r="G182" s="632" t="s">
        <v>536</v>
      </c>
      <c r="H182" s="633"/>
      <c r="I182" s="634" t="s">
        <v>25</v>
      </c>
      <c r="J182" s="634" t="s">
        <v>8</v>
      </c>
      <c r="K182" s="634" t="s">
        <v>10</v>
      </c>
      <c r="L182" s="634" t="s">
        <v>12</v>
      </c>
      <c r="M182" s="634" t="s">
        <v>23</v>
      </c>
      <c r="N182" s="635">
        <v>2022</v>
      </c>
      <c r="O182" s="636">
        <v>0.55000000000000004</v>
      </c>
      <c r="P182" s="636">
        <v>0.55000000000000004</v>
      </c>
      <c r="Q182" s="636">
        <v>0.55000000000000004</v>
      </c>
      <c r="R182" s="636">
        <v>0.55000000000000004</v>
      </c>
      <c r="S182" s="636">
        <v>0.55000000000000004</v>
      </c>
      <c r="T182" s="637">
        <f>SUM(P183:S183)</f>
        <v>1462</v>
      </c>
      <c r="U182" s="638">
        <f>+AS182</f>
        <v>0.72845042351768807</v>
      </c>
      <c r="V182" s="681" t="s">
        <v>37</v>
      </c>
      <c r="W182" s="640">
        <f t="shared" si="25"/>
        <v>0.32445531548670559</v>
      </c>
      <c r="AA182" s="146">
        <v>671</v>
      </c>
      <c r="AB182" s="146">
        <v>1194</v>
      </c>
      <c r="AC182" s="362">
        <f t="shared" si="26"/>
        <v>0.56197654941373532</v>
      </c>
      <c r="AD182" s="362"/>
      <c r="AE182" s="466">
        <v>791</v>
      </c>
      <c r="AF182" s="490">
        <v>813</v>
      </c>
      <c r="AG182" s="398">
        <f t="shared" si="27"/>
        <v>0.97293972939729401</v>
      </c>
      <c r="AH182" s="362"/>
      <c r="AI182" s="679"/>
      <c r="AJ182" s="356"/>
      <c r="AK182" s="400"/>
      <c r="AL182" s="362"/>
      <c r="AM182" s="680"/>
      <c r="AN182" s="324"/>
      <c r="AO182" s="370"/>
      <c r="AP182" s="362"/>
      <c r="AQ182" s="146">
        <f>+AA182+AE182+AI182+AM182</f>
        <v>1462</v>
      </c>
      <c r="AR182" s="146">
        <f>+AB182+AF182+AJ182+AN182</f>
        <v>2007</v>
      </c>
      <c r="AS182" s="157">
        <f>+AQ182/AR182</f>
        <v>0.72845042351768807</v>
      </c>
    </row>
    <row r="183" spans="1:45" ht="24.95" customHeight="1" thickBot="1" x14ac:dyDescent="0.3">
      <c r="A183" s="627"/>
      <c r="B183" s="675"/>
      <c r="C183" s="643"/>
      <c r="D183" s="643"/>
      <c r="E183" s="644"/>
      <c r="F183" s="645"/>
      <c r="G183" s="646"/>
      <c r="H183" s="647"/>
      <c r="I183" s="648"/>
      <c r="J183" s="648"/>
      <c r="K183" s="648"/>
      <c r="L183" s="648"/>
      <c r="M183" s="648"/>
      <c r="N183" s="630" t="s">
        <v>211</v>
      </c>
      <c r="O183" s="631"/>
      <c r="P183" s="649">
        <f>+AA182</f>
        <v>671</v>
      </c>
      <c r="Q183" s="650">
        <f>+AE182</f>
        <v>791</v>
      </c>
      <c r="R183" s="649"/>
      <c r="S183" s="649"/>
      <c r="T183" s="651"/>
      <c r="U183" s="652"/>
      <c r="V183" s="682"/>
      <c r="W183" s="654"/>
      <c r="AA183" s="146"/>
      <c r="AB183" s="146"/>
      <c r="AC183" s="362"/>
      <c r="AD183" s="362"/>
      <c r="AE183" s="466"/>
      <c r="AF183" s="490"/>
      <c r="AG183" s="398"/>
      <c r="AH183" s="362"/>
      <c r="AK183" s="366"/>
      <c r="AL183" s="362"/>
      <c r="AP183" s="362"/>
      <c r="AQ183" s="362"/>
      <c r="AR183" s="362"/>
      <c r="AS183" s="362"/>
    </row>
    <row r="184" spans="1:45" ht="24.95" customHeight="1" thickBot="1" x14ac:dyDescent="0.3">
      <c r="A184" s="627"/>
      <c r="B184" s="677"/>
      <c r="C184" s="655"/>
      <c r="D184" s="655"/>
      <c r="E184" s="656"/>
      <c r="F184" s="657"/>
      <c r="G184" s="658"/>
      <c r="H184" s="659"/>
      <c r="I184" s="660"/>
      <c r="J184" s="660"/>
      <c r="K184" s="660"/>
      <c r="L184" s="660"/>
      <c r="M184" s="660"/>
      <c r="N184" s="630" t="s">
        <v>212</v>
      </c>
      <c r="O184" s="631"/>
      <c r="P184" s="661">
        <f>+AC182</f>
        <v>0.56197654941373532</v>
      </c>
      <c r="Q184" s="662">
        <f>+AG182</f>
        <v>0.97293972939729401</v>
      </c>
      <c r="R184" s="663"/>
      <c r="S184" s="663"/>
      <c r="T184" s="664"/>
      <c r="U184" s="665"/>
      <c r="V184" s="683"/>
      <c r="W184" s="667"/>
      <c r="AA184" s="146"/>
      <c r="AB184" s="146"/>
      <c r="AC184" s="362"/>
      <c r="AD184" s="362"/>
      <c r="AE184" s="466"/>
      <c r="AF184" s="490"/>
      <c r="AG184" s="398"/>
      <c r="AH184" s="362"/>
      <c r="AK184" s="366"/>
      <c r="AL184" s="362"/>
      <c r="AP184" s="362"/>
      <c r="AQ184" s="362"/>
      <c r="AR184" s="362"/>
      <c r="AS184" s="362"/>
    </row>
    <row r="185" spans="1:45" ht="24.95" customHeight="1" thickBot="1" x14ac:dyDescent="0.3">
      <c r="A185" s="627"/>
      <c r="B185" s="673" t="s">
        <v>537</v>
      </c>
      <c r="C185" s="629" t="s">
        <v>538</v>
      </c>
      <c r="D185" s="629" t="s">
        <v>539</v>
      </c>
      <c r="E185" s="630" t="s">
        <v>540</v>
      </c>
      <c r="F185" s="631"/>
      <c r="G185" s="632" t="s">
        <v>541</v>
      </c>
      <c r="H185" s="633"/>
      <c r="I185" s="634" t="s">
        <v>25</v>
      </c>
      <c r="J185" s="634" t="s">
        <v>8</v>
      </c>
      <c r="K185" s="634" t="s">
        <v>10</v>
      </c>
      <c r="L185" s="634" t="s">
        <v>79</v>
      </c>
      <c r="M185" s="634" t="s">
        <v>23</v>
      </c>
      <c r="N185" s="635">
        <v>2022</v>
      </c>
      <c r="O185" s="636">
        <v>0.19</v>
      </c>
      <c r="P185" s="636">
        <v>0.19</v>
      </c>
      <c r="Q185" s="636">
        <v>0.19</v>
      </c>
      <c r="R185" s="636">
        <v>0.19</v>
      </c>
      <c r="S185" s="636">
        <v>0.19</v>
      </c>
      <c r="T185" s="637">
        <f>SUM(P186:S186)</f>
        <v>71</v>
      </c>
      <c r="U185" s="638">
        <f>+AS185</f>
        <v>0.29218106995884774</v>
      </c>
      <c r="V185" s="681" t="s">
        <v>37</v>
      </c>
      <c r="W185" s="640">
        <f t="shared" si="25"/>
        <v>0.53779510504656702</v>
      </c>
      <c r="AA185" s="146">
        <v>38</v>
      </c>
      <c r="AB185" s="146">
        <v>122</v>
      </c>
      <c r="AC185" s="362">
        <f t="shared" si="26"/>
        <v>0.31147540983606559</v>
      </c>
      <c r="AD185" s="362"/>
      <c r="AE185" s="466">
        <v>33</v>
      </c>
      <c r="AF185" s="684">
        <v>121</v>
      </c>
      <c r="AG185" s="398">
        <f t="shared" si="27"/>
        <v>0.27272727272727271</v>
      </c>
      <c r="AH185" s="362"/>
      <c r="AI185" s="326"/>
      <c r="AJ185" s="356"/>
      <c r="AK185" s="400"/>
      <c r="AL185" s="362"/>
      <c r="AM185" s="496"/>
      <c r="AN185" s="324"/>
      <c r="AO185" s="370"/>
      <c r="AP185" s="362"/>
      <c r="AQ185" s="146">
        <f>+AA185+AE185+AI185+AM185</f>
        <v>71</v>
      </c>
      <c r="AR185" s="146">
        <f>+AB185+AF185+AJ185+AN185</f>
        <v>243</v>
      </c>
      <c r="AS185" s="157">
        <f>+AQ185/AR185</f>
        <v>0.29218106995884774</v>
      </c>
    </row>
    <row r="186" spans="1:45" ht="24.95" customHeight="1" thickBot="1" x14ac:dyDescent="0.3">
      <c r="A186" s="627"/>
      <c r="B186" s="675"/>
      <c r="C186" s="643"/>
      <c r="D186" s="643"/>
      <c r="E186" s="644"/>
      <c r="F186" s="645"/>
      <c r="G186" s="646"/>
      <c r="H186" s="647"/>
      <c r="I186" s="648"/>
      <c r="J186" s="648"/>
      <c r="K186" s="648"/>
      <c r="L186" s="648"/>
      <c r="M186" s="648"/>
      <c r="N186" s="630" t="s">
        <v>211</v>
      </c>
      <c r="O186" s="631"/>
      <c r="P186" s="649">
        <f>+AA185</f>
        <v>38</v>
      </c>
      <c r="Q186" s="650">
        <f>+AE185</f>
        <v>33</v>
      </c>
      <c r="R186" s="649"/>
      <c r="S186" s="649"/>
      <c r="T186" s="651"/>
      <c r="U186" s="652"/>
      <c r="V186" s="682"/>
      <c r="W186" s="654"/>
      <c r="AA186" s="146"/>
      <c r="AB186" s="146"/>
      <c r="AC186" s="362"/>
      <c r="AD186" s="362"/>
      <c r="AE186" s="466"/>
      <c r="AF186" s="684"/>
      <c r="AG186" s="398"/>
      <c r="AH186" s="362"/>
      <c r="AK186" s="366"/>
      <c r="AL186" s="362"/>
      <c r="AP186" s="362"/>
      <c r="AQ186" s="362"/>
      <c r="AR186" s="362"/>
      <c r="AS186" s="362"/>
    </row>
    <row r="187" spans="1:45" ht="24.95" customHeight="1" thickBot="1" x14ac:dyDescent="0.3">
      <c r="A187" s="627"/>
      <c r="B187" s="675"/>
      <c r="C187" s="643"/>
      <c r="D187" s="655"/>
      <c r="E187" s="656"/>
      <c r="F187" s="657"/>
      <c r="G187" s="658"/>
      <c r="H187" s="659"/>
      <c r="I187" s="660"/>
      <c r="J187" s="660"/>
      <c r="K187" s="660"/>
      <c r="L187" s="660"/>
      <c r="M187" s="660"/>
      <c r="N187" s="630" t="s">
        <v>212</v>
      </c>
      <c r="O187" s="631"/>
      <c r="P187" s="661">
        <f>+AC185</f>
        <v>0.31147540983606559</v>
      </c>
      <c r="Q187" s="662">
        <f>+AG185</f>
        <v>0.27272727272727271</v>
      </c>
      <c r="R187" s="663"/>
      <c r="S187" s="663"/>
      <c r="T187" s="664"/>
      <c r="U187" s="665"/>
      <c r="V187" s="683"/>
      <c r="W187" s="667"/>
      <c r="AA187" s="146"/>
      <c r="AB187" s="146"/>
      <c r="AC187" s="362"/>
      <c r="AD187" s="362"/>
      <c r="AE187" s="466"/>
      <c r="AF187" s="684"/>
      <c r="AG187" s="398"/>
      <c r="AH187" s="362"/>
      <c r="AK187" s="366"/>
      <c r="AL187" s="362"/>
      <c r="AP187" s="362"/>
      <c r="AQ187" s="362"/>
      <c r="AR187" s="362"/>
      <c r="AS187" s="362"/>
    </row>
    <row r="188" spans="1:45" ht="24.95" customHeight="1" thickBot="1" x14ac:dyDescent="0.3">
      <c r="A188" s="627"/>
      <c r="B188" s="675"/>
      <c r="C188" s="643"/>
      <c r="D188" s="629" t="s">
        <v>542</v>
      </c>
      <c r="E188" s="630" t="s">
        <v>543</v>
      </c>
      <c r="F188" s="631"/>
      <c r="G188" s="632" t="s">
        <v>544</v>
      </c>
      <c r="H188" s="633"/>
      <c r="I188" s="634" t="s">
        <v>25</v>
      </c>
      <c r="J188" s="634" t="s">
        <v>8</v>
      </c>
      <c r="K188" s="634" t="s">
        <v>10</v>
      </c>
      <c r="L188" s="634" t="s">
        <v>79</v>
      </c>
      <c r="M188" s="634" t="s">
        <v>23</v>
      </c>
      <c r="N188" s="635">
        <v>2022</v>
      </c>
      <c r="O188" s="636">
        <v>0.1</v>
      </c>
      <c r="P188" s="636">
        <v>0.1</v>
      </c>
      <c r="Q188" s="636">
        <v>0.1</v>
      </c>
      <c r="R188" s="636">
        <v>0.1</v>
      </c>
      <c r="S188" s="636">
        <v>0.1</v>
      </c>
      <c r="T188" s="637">
        <f>SUM(P189:S189)</f>
        <v>27</v>
      </c>
      <c r="U188" s="638">
        <f>+AS188</f>
        <v>0.1111111111111111</v>
      </c>
      <c r="V188" s="639" t="s">
        <v>36</v>
      </c>
      <c r="W188" s="640">
        <f t="shared" si="25"/>
        <v>0.11111111111111094</v>
      </c>
      <c r="AA188" s="146">
        <v>8</v>
      </c>
      <c r="AB188" s="146">
        <v>122</v>
      </c>
      <c r="AC188" s="362">
        <f t="shared" si="26"/>
        <v>6.5573770491803282E-2</v>
      </c>
      <c r="AD188" s="362"/>
      <c r="AE188" s="466">
        <v>19</v>
      </c>
      <c r="AF188" s="684">
        <v>121</v>
      </c>
      <c r="AG188" s="398">
        <f t="shared" si="27"/>
        <v>0.15702479338842976</v>
      </c>
      <c r="AH188" s="362"/>
      <c r="AI188" s="326"/>
      <c r="AJ188" s="356"/>
      <c r="AK188" s="400"/>
      <c r="AL188" s="362"/>
      <c r="AM188" s="496"/>
      <c r="AN188" s="324"/>
      <c r="AO188" s="370"/>
      <c r="AP188" s="362"/>
      <c r="AQ188" s="146">
        <f>+AA188+AE188+AI188+AM188</f>
        <v>27</v>
      </c>
      <c r="AR188" s="146">
        <f>+AB188+AF188+AJ188+AN188</f>
        <v>243</v>
      </c>
      <c r="AS188" s="157">
        <f>+AQ188/AR188</f>
        <v>0.1111111111111111</v>
      </c>
    </row>
    <row r="189" spans="1:45" ht="24.95" customHeight="1" thickBot="1" x14ac:dyDescent="0.3">
      <c r="A189" s="627"/>
      <c r="B189" s="675"/>
      <c r="C189" s="643"/>
      <c r="D189" s="643"/>
      <c r="E189" s="644"/>
      <c r="F189" s="645"/>
      <c r="G189" s="646"/>
      <c r="H189" s="647"/>
      <c r="I189" s="648"/>
      <c r="J189" s="648"/>
      <c r="K189" s="648"/>
      <c r="L189" s="648"/>
      <c r="M189" s="648"/>
      <c r="N189" s="630" t="s">
        <v>211</v>
      </c>
      <c r="O189" s="631"/>
      <c r="P189" s="649">
        <f>+AA188</f>
        <v>8</v>
      </c>
      <c r="Q189" s="650">
        <f>+AE188</f>
        <v>19</v>
      </c>
      <c r="R189" s="649"/>
      <c r="S189" s="649"/>
      <c r="T189" s="651"/>
      <c r="U189" s="652"/>
      <c r="V189" s="653"/>
      <c r="W189" s="654"/>
      <c r="AA189" s="146"/>
      <c r="AB189" s="146"/>
      <c r="AC189" s="362"/>
      <c r="AD189" s="362"/>
      <c r="AE189" s="466"/>
      <c r="AF189" s="684"/>
      <c r="AG189" s="398"/>
      <c r="AH189" s="362"/>
      <c r="AK189" s="366"/>
      <c r="AL189" s="362"/>
      <c r="AP189" s="362"/>
      <c r="AQ189" s="362"/>
      <c r="AR189" s="362"/>
      <c r="AS189" s="362"/>
    </row>
    <row r="190" spans="1:45" ht="24.95" customHeight="1" thickBot="1" x14ac:dyDescent="0.3">
      <c r="A190" s="627"/>
      <c r="B190" s="675"/>
      <c r="C190" s="643"/>
      <c r="D190" s="655"/>
      <c r="E190" s="656"/>
      <c r="F190" s="657"/>
      <c r="G190" s="658"/>
      <c r="H190" s="659"/>
      <c r="I190" s="660"/>
      <c r="J190" s="660"/>
      <c r="K190" s="660"/>
      <c r="L190" s="660"/>
      <c r="M190" s="660"/>
      <c r="N190" s="630" t="s">
        <v>212</v>
      </c>
      <c r="O190" s="631"/>
      <c r="P190" s="661">
        <f>+AC188</f>
        <v>6.5573770491803282E-2</v>
      </c>
      <c r="Q190" s="662">
        <f>+AG188</f>
        <v>0.15702479338842976</v>
      </c>
      <c r="R190" s="663"/>
      <c r="S190" s="663"/>
      <c r="T190" s="664"/>
      <c r="U190" s="665"/>
      <c r="V190" s="666"/>
      <c r="W190" s="667"/>
      <c r="AA190" s="146"/>
      <c r="AB190" s="146"/>
      <c r="AC190" s="362"/>
      <c r="AD190" s="362"/>
      <c r="AE190" s="466"/>
      <c r="AF190" s="684"/>
      <c r="AG190" s="398"/>
      <c r="AH190" s="362"/>
      <c r="AI190" s="362"/>
      <c r="AJ190" s="362"/>
      <c r="AK190" s="400"/>
      <c r="AL190" s="362"/>
      <c r="AM190" s="362"/>
      <c r="AN190" s="362"/>
      <c r="AO190" s="362"/>
      <c r="AP190" s="362"/>
      <c r="AQ190" s="362"/>
      <c r="AR190" s="362"/>
      <c r="AS190" s="362"/>
    </row>
    <row r="191" spans="1:45" ht="24.95" customHeight="1" thickBot="1" x14ac:dyDescent="0.3">
      <c r="A191" s="627"/>
      <c r="B191" s="675"/>
      <c r="C191" s="643"/>
      <c r="D191" s="629" t="s">
        <v>545</v>
      </c>
      <c r="E191" s="630" t="s">
        <v>546</v>
      </c>
      <c r="F191" s="631"/>
      <c r="G191" s="632" t="s">
        <v>547</v>
      </c>
      <c r="H191" s="633"/>
      <c r="I191" s="634" t="s">
        <v>25</v>
      </c>
      <c r="J191" s="634" t="s">
        <v>8</v>
      </c>
      <c r="K191" s="634" t="s">
        <v>10</v>
      </c>
      <c r="L191" s="634" t="s">
        <v>12</v>
      </c>
      <c r="M191" s="634" t="s">
        <v>23</v>
      </c>
      <c r="N191" s="635">
        <v>2022</v>
      </c>
      <c r="O191" s="636">
        <v>0.15</v>
      </c>
      <c r="P191" s="636">
        <v>0.15</v>
      </c>
      <c r="Q191" s="636">
        <v>0.15</v>
      </c>
      <c r="R191" s="636">
        <v>0.15</v>
      </c>
      <c r="S191" s="636">
        <v>0.15</v>
      </c>
      <c r="T191" s="637">
        <f>SUM(P192:S192)</f>
        <v>34</v>
      </c>
      <c r="U191" s="638">
        <f>+AS191</f>
        <v>0.13991769547325103</v>
      </c>
      <c r="V191" s="674" t="s">
        <v>35</v>
      </c>
      <c r="W191" s="640">
        <f t="shared" si="25"/>
        <v>-6.7215363511659798E-2</v>
      </c>
      <c r="AA191" s="146">
        <v>20</v>
      </c>
      <c r="AB191" s="146">
        <v>122</v>
      </c>
      <c r="AC191" s="362">
        <f t="shared" si="26"/>
        <v>0.16393442622950818</v>
      </c>
      <c r="AD191" s="362"/>
      <c r="AE191" s="466">
        <v>14</v>
      </c>
      <c r="AF191" s="684">
        <v>121</v>
      </c>
      <c r="AG191" s="398">
        <f t="shared" si="27"/>
        <v>0.11570247933884298</v>
      </c>
      <c r="AH191" s="362"/>
      <c r="AI191" s="326"/>
      <c r="AJ191" s="356"/>
      <c r="AK191" s="400"/>
      <c r="AL191" s="362"/>
      <c r="AM191" s="496"/>
      <c r="AN191" s="324"/>
      <c r="AO191" s="370"/>
      <c r="AP191" s="362"/>
      <c r="AQ191" s="146">
        <f>+AA191+AE191+AI191+AM191</f>
        <v>34</v>
      </c>
      <c r="AR191" s="146">
        <f>+AB191+AF191+AJ191+AN191</f>
        <v>243</v>
      </c>
      <c r="AS191" s="157">
        <f>+AQ191/AR191</f>
        <v>0.13991769547325103</v>
      </c>
    </row>
    <row r="192" spans="1:45" ht="24.95" customHeight="1" thickBot="1" x14ac:dyDescent="0.3">
      <c r="A192" s="685"/>
      <c r="B192" s="675"/>
      <c r="C192" s="643"/>
      <c r="D192" s="643"/>
      <c r="E192" s="644"/>
      <c r="F192" s="645"/>
      <c r="G192" s="646"/>
      <c r="H192" s="647"/>
      <c r="I192" s="648"/>
      <c r="J192" s="648"/>
      <c r="K192" s="648"/>
      <c r="L192" s="648"/>
      <c r="M192" s="648"/>
      <c r="N192" s="630" t="s">
        <v>211</v>
      </c>
      <c r="O192" s="631"/>
      <c r="P192" s="649">
        <f>+AA191</f>
        <v>20</v>
      </c>
      <c r="Q192" s="649">
        <f>+AE191</f>
        <v>14</v>
      </c>
      <c r="R192" s="649"/>
      <c r="S192" s="649"/>
      <c r="T192" s="651"/>
      <c r="U192" s="652"/>
      <c r="V192" s="676"/>
      <c r="W192" s="654"/>
      <c r="AA192" s="146"/>
      <c r="AB192" s="146"/>
      <c r="AC192" s="362"/>
      <c r="AD192" s="362"/>
      <c r="AE192" s="466"/>
      <c r="AF192" s="684"/>
      <c r="AG192" s="362"/>
      <c r="AH192" s="362"/>
      <c r="AI192" s="362"/>
      <c r="AJ192" s="362"/>
      <c r="AK192" s="362"/>
      <c r="AL192" s="362"/>
      <c r="AM192" s="362"/>
      <c r="AN192" s="362"/>
      <c r="AO192" s="362"/>
      <c r="AP192" s="362"/>
      <c r="AQ192" s="362"/>
      <c r="AR192" s="362"/>
      <c r="AS192" s="362"/>
    </row>
    <row r="193" spans="1:55" ht="24.95" customHeight="1" thickBot="1" x14ac:dyDescent="0.3">
      <c r="A193" s="685"/>
      <c r="B193" s="677"/>
      <c r="C193" s="655"/>
      <c r="D193" s="655"/>
      <c r="E193" s="656"/>
      <c r="F193" s="657"/>
      <c r="G193" s="658"/>
      <c r="H193" s="659"/>
      <c r="I193" s="660"/>
      <c r="J193" s="660"/>
      <c r="K193" s="660"/>
      <c r="L193" s="660"/>
      <c r="M193" s="660"/>
      <c r="N193" s="686" t="s">
        <v>212</v>
      </c>
      <c r="O193" s="687"/>
      <c r="P193" s="661">
        <f>+AC191</f>
        <v>0.16393442622950818</v>
      </c>
      <c r="Q193" s="661">
        <f>+AG191</f>
        <v>0.11570247933884298</v>
      </c>
      <c r="R193" s="663"/>
      <c r="S193" s="663"/>
      <c r="T193" s="664"/>
      <c r="U193" s="665"/>
      <c r="V193" s="678"/>
      <c r="W193" s="667"/>
      <c r="AE193" s="688"/>
      <c r="AF193" s="688"/>
      <c r="AG193" s="688"/>
      <c r="AH193" s="688"/>
      <c r="AI193" s="688"/>
      <c r="AJ193" s="688"/>
      <c r="AK193" s="688"/>
      <c r="AL193" s="688"/>
      <c r="AM193" s="688"/>
      <c r="AN193" s="688"/>
      <c r="AO193" s="688"/>
      <c r="AP193" s="688"/>
      <c r="AQ193" s="688"/>
      <c r="AR193" s="688"/>
      <c r="AS193" s="688"/>
      <c r="AT193" s="688"/>
      <c r="AU193" s="688"/>
      <c r="AV193" s="688"/>
      <c r="AW193" s="688"/>
    </row>
    <row r="194" spans="1:55" x14ac:dyDescent="0.25">
      <c r="Z194" s="689" t="s">
        <v>548</v>
      </c>
      <c r="AA194" s="690"/>
      <c r="AB194" s="690"/>
      <c r="AC194" s="690"/>
      <c r="AD194" s="690"/>
      <c r="AE194" s="690"/>
      <c r="AF194" s="690"/>
      <c r="AG194" s="690"/>
      <c r="AH194" s="690"/>
      <c r="AI194" s="691"/>
      <c r="AJ194" s="692"/>
      <c r="AK194" s="692"/>
      <c r="AL194" s="692"/>
      <c r="AM194" s="692"/>
    </row>
    <row r="195" spans="1:55" ht="18" x14ac:dyDescent="0.25">
      <c r="Z195" s="693"/>
      <c r="AA195" s="694" t="s">
        <v>549</v>
      </c>
      <c r="AB195" s="694" t="s">
        <v>550</v>
      </c>
      <c r="AC195" s="694" t="s">
        <v>551</v>
      </c>
      <c r="AD195" s="694" t="s">
        <v>552</v>
      </c>
      <c r="AE195" s="694" t="s">
        <v>553</v>
      </c>
      <c r="AF195" s="694" t="s">
        <v>554</v>
      </c>
      <c r="AG195" s="694" t="s">
        <v>555</v>
      </c>
      <c r="AH195" s="694" t="s">
        <v>556</v>
      </c>
      <c r="AI195" s="695" t="s">
        <v>557</v>
      </c>
      <c r="AJ195" s="133"/>
      <c r="AZ195" s="128" t="s">
        <v>558</v>
      </c>
      <c r="BB195" s="696" t="s">
        <v>559</v>
      </c>
      <c r="BC195" s="128" t="s">
        <v>560</v>
      </c>
    </row>
    <row r="196" spans="1:55" x14ac:dyDescent="0.25">
      <c r="Z196" s="693" t="s">
        <v>561</v>
      </c>
      <c r="AA196" s="697">
        <v>349</v>
      </c>
      <c r="AB196" s="697">
        <v>0</v>
      </c>
      <c r="AC196" s="697">
        <v>30</v>
      </c>
      <c r="AD196" s="697"/>
      <c r="AE196" s="697"/>
      <c r="AF196" s="697">
        <v>0</v>
      </c>
      <c r="AG196" s="697">
        <v>16</v>
      </c>
      <c r="AH196" s="697">
        <v>987</v>
      </c>
      <c r="AI196" s="698">
        <v>635</v>
      </c>
      <c r="AJ196" s="133"/>
    </row>
    <row r="197" spans="1:55" x14ac:dyDescent="0.25">
      <c r="Z197" s="693" t="s">
        <v>562</v>
      </c>
      <c r="AA197" s="697">
        <v>1280</v>
      </c>
      <c r="AB197" s="697">
        <v>0</v>
      </c>
      <c r="AC197" s="697">
        <v>163</v>
      </c>
      <c r="AD197" s="697"/>
      <c r="AE197" s="697"/>
      <c r="AF197" s="697">
        <v>2</v>
      </c>
      <c r="AG197" s="697">
        <v>23</v>
      </c>
      <c r="AH197" s="697">
        <v>4089</v>
      </c>
      <c r="AI197" s="698">
        <v>4827</v>
      </c>
      <c r="AJ197" s="133"/>
      <c r="BB197" s="96" t="s">
        <v>563</v>
      </c>
    </row>
    <row r="198" spans="1:55" x14ac:dyDescent="0.25">
      <c r="Z198" s="693" t="s">
        <v>564</v>
      </c>
      <c r="AA198" s="697">
        <v>65</v>
      </c>
      <c r="AB198" s="697">
        <v>29</v>
      </c>
      <c r="AC198" s="697">
        <v>15</v>
      </c>
      <c r="AD198" s="697"/>
      <c r="AE198" s="697"/>
      <c r="AF198" s="697"/>
      <c r="AG198" s="697">
        <v>0</v>
      </c>
      <c r="AH198" s="697">
        <v>344</v>
      </c>
      <c r="AI198" s="698">
        <v>413</v>
      </c>
      <c r="AJ198" s="133"/>
      <c r="BB198" s="96"/>
    </row>
    <row r="199" spans="1:55" x14ac:dyDescent="0.25">
      <c r="Z199" s="693" t="s">
        <v>565</v>
      </c>
      <c r="AA199" s="697">
        <v>16</v>
      </c>
      <c r="AB199" s="697">
        <v>0</v>
      </c>
      <c r="AC199" s="697">
        <v>4</v>
      </c>
      <c r="AD199" s="697"/>
      <c r="AE199" s="697"/>
      <c r="AF199" s="697"/>
      <c r="AG199" s="697"/>
      <c r="AH199" s="697">
        <v>129</v>
      </c>
      <c r="AI199" s="698">
        <v>83</v>
      </c>
      <c r="AJ199" s="133"/>
      <c r="BB199" s="96"/>
    </row>
    <row r="200" spans="1:55" x14ac:dyDescent="0.25">
      <c r="Z200" s="693" t="s">
        <v>566</v>
      </c>
      <c r="AA200" s="697">
        <v>158</v>
      </c>
      <c r="AB200" s="697">
        <v>82</v>
      </c>
      <c r="AC200" s="697">
        <v>19</v>
      </c>
      <c r="AD200" s="697"/>
      <c r="AE200" s="697"/>
      <c r="AF200" s="697"/>
      <c r="AG200" s="697"/>
      <c r="AH200" s="697">
        <v>1062</v>
      </c>
      <c r="AI200" s="698">
        <v>1194</v>
      </c>
      <c r="AJ200" s="133"/>
      <c r="BB200" s="96"/>
    </row>
    <row r="201" spans="1:55" x14ac:dyDescent="0.25">
      <c r="Z201" s="693" t="s">
        <v>567</v>
      </c>
      <c r="AA201" s="697">
        <v>14</v>
      </c>
      <c r="AB201" s="697">
        <v>4</v>
      </c>
      <c r="AC201" s="697">
        <v>0</v>
      </c>
      <c r="AD201" s="697"/>
      <c r="AE201" s="697"/>
      <c r="AF201" s="697">
        <v>1</v>
      </c>
      <c r="AG201" s="697"/>
      <c r="AH201" s="697">
        <v>0</v>
      </c>
      <c r="AI201" s="698">
        <v>0</v>
      </c>
      <c r="AJ201" s="133"/>
    </row>
    <row r="202" spans="1:55" x14ac:dyDescent="0.25">
      <c r="Z202" s="693" t="s">
        <v>568</v>
      </c>
      <c r="AA202" s="699">
        <v>408</v>
      </c>
      <c r="AB202" s="699"/>
      <c r="AC202" s="699"/>
      <c r="AD202" s="699">
        <v>0</v>
      </c>
      <c r="AE202" s="699">
        <v>7</v>
      </c>
      <c r="AF202" s="699">
        <v>2</v>
      </c>
      <c r="AG202" s="699">
        <v>39</v>
      </c>
      <c r="AH202" s="699"/>
      <c r="AI202" s="700">
        <v>524</v>
      </c>
      <c r="AJ202" s="133"/>
    </row>
    <row r="203" spans="1:55" ht="19.5" customHeight="1" x14ac:dyDescent="0.25">
      <c r="Z203" s="693" t="s">
        <v>569</v>
      </c>
      <c r="AA203" s="701">
        <v>2290</v>
      </c>
      <c r="AB203" s="702">
        <v>115</v>
      </c>
      <c r="AC203" s="702">
        <v>231</v>
      </c>
      <c r="AD203" s="702">
        <v>0</v>
      </c>
      <c r="AE203" s="702">
        <v>7</v>
      </c>
      <c r="AF203" s="702">
        <v>3</v>
      </c>
      <c r="AG203" s="702">
        <f>+AG202</f>
        <v>39</v>
      </c>
      <c r="AH203" s="702">
        <v>6611</v>
      </c>
      <c r="AI203" s="703">
        <v>7676</v>
      </c>
      <c r="AJ203" s="133"/>
    </row>
    <row r="204" spans="1:55" x14ac:dyDescent="0.25">
      <c r="Z204" s="693"/>
      <c r="AA204" s="697" t="s">
        <v>570</v>
      </c>
      <c r="AB204" s="704">
        <v>395</v>
      </c>
      <c r="AC204" s="704"/>
      <c r="AD204" s="704"/>
      <c r="AE204" s="704"/>
      <c r="AF204" s="704"/>
      <c r="AG204" s="704"/>
      <c r="AH204" s="705"/>
      <c r="AI204" s="698">
        <v>7676</v>
      </c>
      <c r="AJ204" s="133"/>
    </row>
    <row r="205" spans="1:55" x14ac:dyDescent="0.25">
      <c r="Z205" s="693" t="s">
        <v>571</v>
      </c>
      <c r="AA205" s="706">
        <v>2685</v>
      </c>
      <c r="AB205" s="706"/>
      <c r="AC205" s="706"/>
      <c r="AD205" s="706"/>
      <c r="AE205" s="706"/>
      <c r="AF205" s="706"/>
      <c r="AG205" s="706"/>
      <c r="AH205" s="706"/>
      <c r="AI205" s="698">
        <v>7676</v>
      </c>
      <c r="AJ205" s="133"/>
    </row>
    <row r="206" spans="1:55" x14ac:dyDescent="0.25">
      <c r="Z206" s="693"/>
      <c r="AA206" s="706" t="s">
        <v>311</v>
      </c>
      <c r="AB206" s="706"/>
      <c r="AC206" s="706"/>
      <c r="AD206" s="706"/>
      <c r="AE206" s="706"/>
      <c r="AF206" s="706"/>
      <c r="AG206" s="706"/>
      <c r="AH206" s="706"/>
      <c r="AI206" s="698">
        <f>+AA205/AI205</f>
        <v>0.34979155810317875</v>
      </c>
      <c r="AJ206" s="133"/>
    </row>
    <row r="207" spans="1:55" x14ac:dyDescent="0.25">
      <c r="Z207" s="707"/>
      <c r="AA207" s="708"/>
      <c r="AB207" s="708"/>
      <c r="AC207" s="708"/>
      <c r="AD207" s="708"/>
      <c r="AE207" s="708"/>
      <c r="AF207" s="708"/>
      <c r="AG207" s="708"/>
      <c r="AH207" s="708"/>
      <c r="AI207" s="709">
        <v>0.34874934861907242</v>
      </c>
      <c r="AJ207" s="133"/>
      <c r="BB207" s="128">
        <v>474</v>
      </c>
      <c r="BC207" s="128" t="s">
        <v>572</v>
      </c>
    </row>
    <row r="208" spans="1:55" ht="30.75" customHeight="1" x14ac:dyDescent="0.25"/>
    <row r="209" spans="26:36" ht="30.75" customHeight="1" x14ac:dyDescent="0.25">
      <c r="Z209" s="710" t="s">
        <v>573</v>
      </c>
      <c r="AA209" s="711"/>
      <c r="AB209" s="711"/>
      <c r="AC209" s="711"/>
      <c r="AD209" s="711"/>
      <c r="AE209" s="711"/>
      <c r="AF209" s="711"/>
      <c r="AG209" s="711"/>
      <c r="AH209" s="711"/>
      <c r="AI209" s="711"/>
      <c r="AJ209" s="711"/>
    </row>
    <row r="210" spans="26:36" ht="15.75" x14ac:dyDescent="0.25">
      <c r="Z210" s="712" t="s">
        <v>574</v>
      </c>
      <c r="AA210" s="711"/>
      <c r="AB210" s="711"/>
      <c r="AC210" s="711"/>
      <c r="AD210" s="711"/>
      <c r="AE210" s="711"/>
      <c r="AF210" s="711"/>
      <c r="AG210" s="711"/>
      <c r="AH210" s="711"/>
      <c r="AI210" s="711"/>
      <c r="AJ210" s="711"/>
    </row>
    <row r="211" spans="26:36" ht="15.75" x14ac:dyDescent="0.25">
      <c r="Z211" s="689" t="s">
        <v>575</v>
      </c>
      <c r="AA211" s="690"/>
      <c r="AB211" s="690"/>
      <c r="AC211" s="690"/>
      <c r="AD211" s="690"/>
      <c r="AE211" s="690"/>
      <c r="AF211" s="690"/>
      <c r="AG211" s="690"/>
      <c r="AH211" s="690"/>
      <c r="AI211" s="691"/>
      <c r="AJ211" s="711"/>
    </row>
    <row r="212" spans="26:36" ht="18.75" thickBot="1" x14ac:dyDescent="0.35">
      <c r="Z212" s="693"/>
      <c r="AA212" s="694" t="s">
        <v>549</v>
      </c>
      <c r="AB212" s="694" t="s">
        <v>550</v>
      </c>
      <c r="AC212" s="694" t="s">
        <v>551</v>
      </c>
      <c r="AD212" s="694" t="s">
        <v>552</v>
      </c>
      <c r="AE212" s="694" t="s">
        <v>553</v>
      </c>
      <c r="AF212" s="694" t="s">
        <v>554</v>
      </c>
      <c r="AG212" s="694" t="s">
        <v>555</v>
      </c>
      <c r="AH212" s="694" t="s">
        <v>556</v>
      </c>
      <c r="AI212" s="695" t="s">
        <v>557</v>
      </c>
      <c r="AJ212" s="713"/>
    </row>
    <row r="213" spans="26:36" ht="15.75" x14ac:dyDescent="0.25">
      <c r="Z213" s="714" t="s">
        <v>561</v>
      </c>
      <c r="AA213" s="715">
        <v>326</v>
      </c>
      <c r="AB213" s="716">
        <v>0</v>
      </c>
      <c r="AC213" s="717">
        <v>25</v>
      </c>
      <c r="AD213" s="718"/>
      <c r="AE213" s="719"/>
      <c r="AF213" s="720">
        <f>'[1]ABRIL-JUNIO_SALAS2023'!$N$294</f>
        <v>1</v>
      </c>
      <c r="AG213" s="720">
        <f>'[1]ABRIL-JUNIO_SALAS2023'!$N$295</f>
        <v>9</v>
      </c>
      <c r="AH213" s="717">
        <v>923</v>
      </c>
      <c r="AI213" s="717">
        <v>651</v>
      </c>
      <c r="AJ213" s="711"/>
    </row>
    <row r="214" spans="26:36" ht="15.75" x14ac:dyDescent="0.25">
      <c r="Z214" s="721" t="s">
        <v>562</v>
      </c>
      <c r="AA214" s="722">
        <v>1336</v>
      </c>
      <c r="AB214" s="723">
        <v>0</v>
      </c>
      <c r="AC214" s="724">
        <v>189</v>
      </c>
      <c r="AD214" s="725"/>
      <c r="AE214" s="726"/>
      <c r="AF214" s="727">
        <f>'[1]ABRIL-JUNIO_SALAS2023'!$O$294</f>
        <v>1</v>
      </c>
      <c r="AG214" s="727">
        <f>'[1]ABRIL-JUNIO_SALAS2023'!$O$295</f>
        <v>10</v>
      </c>
      <c r="AH214" s="728">
        <v>3936</v>
      </c>
      <c r="AI214" s="729">
        <v>4254</v>
      </c>
      <c r="AJ214" s="711"/>
    </row>
    <row r="215" spans="26:36" ht="15.75" x14ac:dyDescent="0.25">
      <c r="Z215" s="721" t="s">
        <v>564</v>
      </c>
      <c r="AA215" s="722">
        <v>98</v>
      </c>
      <c r="AB215" s="724">
        <v>54</v>
      </c>
      <c r="AC215" s="724">
        <v>12</v>
      </c>
      <c r="AD215" s="725"/>
      <c r="AE215" s="726"/>
      <c r="AF215" s="727">
        <f>'[1]ABRIL-JUNIO_SALAS2023'!$P$294</f>
        <v>1</v>
      </c>
      <c r="AG215" s="727">
        <f>'[1]ABRIL-JUNIO_SALAS2023'!$P$295</f>
        <v>0</v>
      </c>
      <c r="AH215" s="724">
        <v>280</v>
      </c>
      <c r="AI215" s="729">
        <v>277</v>
      </c>
      <c r="AJ215" s="711"/>
    </row>
    <row r="216" spans="26:36" ht="15.75" x14ac:dyDescent="0.25">
      <c r="Z216" s="721" t="s">
        <v>565</v>
      </c>
      <c r="AA216" s="730">
        <v>36</v>
      </c>
      <c r="AB216" s="723">
        <v>0</v>
      </c>
      <c r="AC216" s="731">
        <v>7</v>
      </c>
      <c r="AD216" s="725"/>
      <c r="AE216" s="726"/>
      <c r="AF216" s="732"/>
      <c r="AG216" s="733"/>
      <c r="AH216" s="731">
        <v>125</v>
      </c>
      <c r="AI216" s="734">
        <v>115</v>
      </c>
      <c r="AJ216" s="711"/>
    </row>
    <row r="217" spans="26:36" ht="16.5" thickBot="1" x14ac:dyDescent="0.3">
      <c r="Z217" s="721" t="s">
        <v>566</v>
      </c>
      <c r="AA217" s="722">
        <v>138</v>
      </c>
      <c r="AB217" s="724">
        <v>86</v>
      </c>
      <c r="AC217" s="731">
        <v>46</v>
      </c>
      <c r="AD217" s="725"/>
      <c r="AE217" s="726"/>
      <c r="AF217" s="735"/>
      <c r="AG217" s="736"/>
      <c r="AH217" s="724">
        <v>881</v>
      </c>
      <c r="AI217" s="729">
        <v>813</v>
      </c>
      <c r="AJ217" s="737" t="s">
        <v>576</v>
      </c>
    </row>
    <row r="218" spans="26:36" ht="16.5" thickBot="1" x14ac:dyDescent="0.3">
      <c r="Z218" s="738" t="s">
        <v>567</v>
      </c>
      <c r="AA218" s="739">
        <v>7</v>
      </c>
      <c r="AB218" s="740">
        <v>4</v>
      </c>
      <c r="AC218" s="741">
        <v>0</v>
      </c>
      <c r="AD218" s="742"/>
      <c r="AE218" s="743"/>
      <c r="AF218" s="744">
        <f>'[1]ABRIL-JUNIO_SALAS2023'!$S$294</f>
        <v>0</v>
      </c>
      <c r="AG218" s="745"/>
      <c r="AH218" s="746">
        <v>0</v>
      </c>
      <c r="AI218" s="747">
        <v>0</v>
      </c>
      <c r="AJ218" s="748"/>
    </row>
    <row r="219" spans="26:36" ht="36.75" thickBot="1" x14ac:dyDescent="0.3">
      <c r="Z219" s="749" t="s">
        <v>568</v>
      </c>
      <c r="AA219" s="750">
        <v>421</v>
      </c>
      <c r="AB219" s="751"/>
      <c r="AC219" s="751"/>
      <c r="AD219" s="752">
        <f>'[2]T4__oct-dic 2022 INIDIC'!$T$7</f>
        <v>0</v>
      </c>
      <c r="AE219" s="752">
        <f>'[3]T1-2023'!$T$15</f>
        <v>7</v>
      </c>
      <c r="AF219" s="753">
        <f>AF214</f>
        <v>1</v>
      </c>
      <c r="AG219" s="753">
        <f>'[2]T4__oct-dic 2022 INIDIC'!$T$11</f>
        <v>31</v>
      </c>
      <c r="AH219" s="754"/>
      <c r="AI219" s="755">
        <v>640</v>
      </c>
      <c r="AJ219" s="756" t="s">
        <v>577</v>
      </c>
    </row>
    <row r="220" spans="26:36" ht="16.5" thickBot="1" x14ac:dyDescent="0.3">
      <c r="Z220" s="757" t="s">
        <v>569</v>
      </c>
      <c r="AA220" s="758">
        <v>2362</v>
      </c>
      <c r="AB220" s="759">
        <v>144</v>
      </c>
      <c r="AC220" s="759">
        <v>279</v>
      </c>
      <c r="AD220" s="759">
        <f>AD219</f>
        <v>0</v>
      </c>
      <c r="AE220" s="759">
        <f>AE219</f>
        <v>7</v>
      </c>
      <c r="AF220" s="759">
        <f>AF219+AF218</f>
        <v>1</v>
      </c>
      <c r="AG220" s="759">
        <f>AG219</f>
        <v>31</v>
      </c>
      <c r="AH220" s="760">
        <f>SUM(AH213:AH219)</f>
        <v>6145</v>
      </c>
      <c r="AI220" s="761">
        <f>SUM(AI213:AI219)</f>
        <v>6750</v>
      </c>
      <c r="AJ220" s="711"/>
    </row>
    <row r="221" spans="26:36" ht="16.5" thickBot="1" x14ac:dyDescent="0.3">
      <c r="Z221" s="762"/>
      <c r="AA221" s="757" t="s">
        <v>570</v>
      </c>
      <c r="AB221" s="763">
        <f>SUM(AB220:AG220)</f>
        <v>462</v>
      </c>
      <c r="AC221" s="764"/>
      <c r="AD221" s="764"/>
      <c r="AE221" s="764"/>
      <c r="AF221" s="764"/>
      <c r="AG221" s="765"/>
      <c r="AH221" s="762"/>
      <c r="AI221" s="766">
        <f>AI220</f>
        <v>6750</v>
      </c>
      <c r="AJ221" s="711"/>
    </row>
    <row r="222" spans="26:36" ht="39" thickBot="1" x14ac:dyDescent="0.3">
      <c r="Z222" s="767" t="s">
        <v>571</v>
      </c>
      <c r="AA222" s="763">
        <f>AA220+AB221</f>
        <v>2824</v>
      </c>
      <c r="AB222" s="764"/>
      <c r="AC222" s="764"/>
      <c r="AD222" s="764"/>
      <c r="AE222" s="764"/>
      <c r="AF222" s="764"/>
      <c r="AG222" s="765"/>
      <c r="AH222" s="762"/>
      <c r="AI222" s="768">
        <f>AI221</f>
        <v>6750</v>
      </c>
      <c r="AJ222" s="711"/>
    </row>
    <row r="223" spans="26:36" ht="15.75" x14ac:dyDescent="0.25">
      <c r="Z223" s="711"/>
      <c r="AA223" s="711"/>
      <c r="AB223" s="711"/>
      <c r="AC223" s="711"/>
      <c r="AD223" s="711"/>
      <c r="AE223" s="711"/>
      <c r="AF223" s="711"/>
      <c r="AG223" s="711"/>
      <c r="AH223" s="711"/>
      <c r="AI223" s="711"/>
      <c r="AJ223" s="711"/>
    </row>
    <row r="224" spans="26:36" ht="15.75" x14ac:dyDescent="0.25">
      <c r="Z224" s="711"/>
      <c r="AA224" s="711"/>
      <c r="AB224" s="711"/>
      <c r="AC224" s="711"/>
      <c r="AD224" s="711"/>
      <c r="AE224" s="711"/>
      <c r="AF224" s="711">
        <v>2824</v>
      </c>
      <c r="AG224" s="769" t="s">
        <v>578</v>
      </c>
      <c r="AH224" s="711">
        <v>6750</v>
      </c>
      <c r="AI224" s="711"/>
      <c r="AJ224" s="711"/>
    </row>
    <row r="225" spans="26:36" ht="16.5" thickBot="1" x14ac:dyDescent="0.3">
      <c r="Z225" s="711"/>
      <c r="AA225" s="711"/>
      <c r="AB225" s="711"/>
      <c r="AC225" s="711"/>
      <c r="AD225" s="711"/>
      <c r="AE225" s="711"/>
      <c r="AF225" s="711"/>
      <c r="AG225" s="711"/>
      <c r="AH225" s="711"/>
      <c r="AI225" s="711"/>
      <c r="AJ225" s="711"/>
    </row>
    <row r="226" spans="26:36" ht="16.5" thickBot="1" x14ac:dyDescent="0.3">
      <c r="Z226" s="711"/>
      <c r="AA226" s="711"/>
      <c r="AB226" s="711"/>
      <c r="AC226" s="711"/>
      <c r="AD226" s="711"/>
      <c r="AE226" s="770" t="s">
        <v>311</v>
      </c>
      <c r="AF226" s="770"/>
      <c r="AG226" s="711"/>
      <c r="AH226" s="711"/>
      <c r="AI226" s="771">
        <f>AA222/AI222</f>
        <v>0.41837037037037039</v>
      </c>
      <c r="AJ226" s="711"/>
    </row>
    <row r="227" spans="26:36" ht="16.5" thickBot="1" x14ac:dyDescent="0.3">
      <c r="Z227" s="711"/>
      <c r="AA227" s="711"/>
      <c r="AB227" s="711"/>
      <c r="AC227" s="711"/>
      <c r="AD227" s="711"/>
      <c r="AE227" s="770"/>
      <c r="AF227" s="770"/>
      <c r="AG227" s="711"/>
      <c r="AH227" s="711"/>
      <c r="AI227" s="772">
        <f>AI226</f>
        <v>0.41837037037037039</v>
      </c>
      <c r="AJ227" s="711"/>
    </row>
  </sheetData>
  <mergeCells count="958">
    <mergeCell ref="AB221:AG221"/>
    <mergeCell ref="AA222:AG222"/>
    <mergeCell ref="AE226:AF227"/>
    <mergeCell ref="Z194:AI194"/>
    <mergeCell ref="BB197:BB200"/>
    <mergeCell ref="AB204:AG204"/>
    <mergeCell ref="AA205:AH205"/>
    <mergeCell ref="AA206:AH206"/>
    <mergeCell ref="Z211:AI211"/>
    <mergeCell ref="L191:L193"/>
    <mergeCell ref="M191:M193"/>
    <mergeCell ref="T191:T193"/>
    <mergeCell ref="U191:U193"/>
    <mergeCell ref="V191:V193"/>
    <mergeCell ref="W191:W193"/>
    <mergeCell ref="N192:O192"/>
    <mergeCell ref="N193:O193"/>
    <mergeCell ref="D191:D193"/>
    <mergeCell ref="E191:F193"/>
    <mergeCell ref="G191:H193"/>
    <mergeCell ref="I191:I193"/>
    <mergeCell ref="J191:J193"/>
    <mergeCell ref="K191:K193"/>
    <mergeCell ref="L188:L190"/>
    <mergeCell ref="M188:M190"/>
    <mergeCell ref="T188:T190"/>
    <mergeCell ref="U188:U190"/>
    <mergeCell ref="V188:V190"/>
    <mergeCell ref="W188:W190"/>
    <mergeCell ref="N189:O189"/>
    <mergeCell ref="N190:O190"/>
    <mergeCell ref="V185:V187"/>
    <mergeCell ref="W185:W187"/>
    <mergeCell ref="N186:O186"/>
    <mergeCell ref="N187:O187"/>
    <mergeCell ref="D188:D190"/>
    <mergeCell ref="E188:F190"/>
    <mergeCell ref="G188:H190"/>
    <mergeCell ref="I188:I190"/>
    <mergeCell ref="J188:J190"/>
    <mergeCell ref="K188:K190"/>
    <mergeCell ref="J185:J187"/>
    <mergeCell ref="K185:K187"/>
    <mergeCell ref="L185:L187"/>
    <mergeCell ref="M185:M187"/>
    <mergeCell ref="T185:T187"/>
    <mergeCell ref="U185:U187"/>
    <mergeCell ref="V182:V184"/>
    <mergeCell ref="W182:W184"/>
    <mergeCell ref="N183:O183"/>
    <mergeCell ref="N184:O184"/>
    <mergeCell ref="B185:B193"/>
    <mergeCell ref="C185:C193"/>
    <mergeCell ref="D185:D187"/>
    <mergeCell ref="E185:F187"/>
    <mergeCell ref="G185:H187"/>
    <mergeCell ref="I185:I187"/>
    <mergeCell ref="J182:J184"/>
    <mergeCell ref="K182:K184"/>
    <mergeCell ref="L182:L184"/>
    <mergeCell ref="M182:M184"/>
    <mergeCell ref="T182:T184"/>
    <mergeCell ref="U182:U184"/>
    <mergeCell ref="V179:V181"/>
    <mergeCell ref="W179:W181"/>
    <mergeCell ref="N180:O180"/>
    <mergeCell ref="N181:O181"/>
    <mergeCell ref="B182:B184"/>
    <mergeCell ref="C182:C184"/>
    <mergeCell ref="D182:D184"/>
    <mergeCell ref="E182:F184"/>
    <mergeCell ref="G182:H184"/>
    <mergeCell ref="I182:I184"/>
    <mergeCell ref="J179:J181"/>
    <mergeCell ref="K179:K181"/>
    <mergeCell ref="L179:L181"/>
    <mergeCell ref="M179:M181"/>
    <mergeCell ref="T179:T181"/>
    <mergeCell ref="U179:U181"/>
    <mergeCell ref="B179:B181"/>
    <mergeCell ref="C179:C181"/>
    <mergeCell ref="D179:D181"/>
    <mergeCell ref="E179:F181"/>
    <mergeCell ref="G179:H181"/>
    <mergeCell ref="I179:I181"/>
    <mergeCell ref="T176:T178"/>
    <mergeCell ref="U176:U178"/>
    <mergeCell ref="V176:V178"/>
    <mergeCell ref="W176:W178"/>
    <mergeCell ref="N177:O177"/>
    <mergeCell ref="N178:O178"/>
    <mergeCell ref="G176:H178"/>
    <mergeCell ref="I176:I178"/>
    <mergeCell ref="J176:J178"/>
    <mergeCell ref="K176:K178"/>
    <mergeCell ref="L176:L178"/>
    <mergeCell ref="M176:M178"/>
    <mergeCell ref="M173:M175"/>
    <mergeCell ref="T173:T175"/>
    <mergeCell ref="U173:U175"/>
    <mergeCell ref="V173:V175"/>
    <mergeCell ref="W173:W175"/>
    <mergeCell ref="N174:O174"/>
    <mergeCell ref="N175:O175"/>
    <mergeCell ref="W170:W172"/>
    <mergeCell ref="N171:O171"/>
    <mergeCell ref="N172:O172"/>
    <mergeCell ref="D173:D175"/>
    <mergeCell ref="E173:F175"/>
    <mergeCell ref="G173:H175"/>
    <mergeCell ref="I173:I175"/>
    <mergeCell ref="J173:J175"/>
    <mergeCell ref="K173:K175"/>
    <mergeCell ref="L173:L175"/>
    <mergeCell ref="K170:K172"/>
    <mergeCell ref="L170:L172"/>
    <mergeCell ref="M170:M172"/>
    <mergeCell ref="T170:T172"/>
    <mergeCell ref="U170:U172"/>
    <mergeCell ref="V170:V172"/>
    <mergeCell ref="U167:U169"/>
    <mergeCell ref="V167:V169"/>
    <mergeCell ref="W167:W169"/>
    <mergeCell ref="N168:O168"/>
    <mergeCell ref="N169:O169"/>
    <mergeCell ref="D170:D172"/>
    <mergeCell ref="E170:F172"/>
    <mergeCell ref="G170:H172"/>
    <mergeCell ref="I170:I172"/>
    <mergeCell ref="J170:J172"/>
    <mergeCell ref="I167:I169"/>
    <mergeCell ref="J167:J169"/>
    <mergeCell ref="K167:K169"/>
    <mergeCell ref="L167:L169"/>
    <mergeCell ref="M167:M169"/>
    <mergeCell ref="T167:T169"/>
    <mergeCell ref="A167:A191"/>
    <mergeCell ref="B167:B175"/>
    <mergeCell ref="C167:C175"/>
    <mergeCell ref="D167:D169"/>
    <mergeCell ref="E167:F169"/>
    <mergeCell ref="G167:H169"/>
    <mergeCell ref="B176:B178"/>
    <mergeCell ref="C176:C178"/>
    <mergeCell ref="D176:D178"/>
    <mergeCell ref="E176:F178"/>
    <mergeCell ref="L164:L166"/>
    <mergeCell ref="M164:M166"/>
    <mergeCell ref="T164:T166"/>
    <mergeCell ref="U164:U166"/>
    <mergeCell ref="V164:V166"/>
    <mergeCell ref="W164:W166"/>
    <mergeCell ref="N165:O165"/>
    <mergeCell ref="N166:O166"/>
    <mergeCell ref="D164:D166"/>
    <mergeCell ref="E164:F166"/>
    <mergeCell ref="G164:H166"/>
    <mergeCell ref="I164:I166"/>
    <mergeCell ref="J164:J166"/>
    <mergeCell ref="K164:K166"/>
    <mergeCell ref="L161:L163"/>
    <mergeCell ref="M161:M163"/>
    <mergeCell ref="T161:T163"/>
    <mergeCell ref="U161:U163"/>
    <mergeCell ref="V161:V163"/>
    <mergeCell ref="W161:W163"/>
    <mergeCell ref="N162:O162"/>
    <mergeCell ref="N163:O163"/>
    <mergeCell ref="V158:V160"/>
    <mergeCell ref="W158:W160"/>
    <mergeCell ref="N159:O159"/>
    <mergeCell ref="N160:O160"/>
    <mergeCell ref="D161:D163"/>
    <mergeCell ref="E161:F163"/>
    <mergeCell ref="G161:H163"/>
    <mergeCell ref="I161:I163"/>
    <mergeCell ref="J161:J163"/>
    <mergeCell ref="K161:K163"/>
    <mergeCell ref="J158:J160"/>
    <mergeCell ref="K158:K160"/>
    <mergeCell ref="L158:L160"/>
    <mergeCell ref="M158:M160"/>
    <mergeCell ref="T158:T160"/>
    <mergeCell ref="U158:U160"/>
    <mergeCell ref="V155:V157"/>
    <mergeCell ref="W155:W157"/>
    <mergeCell ref="N156:O156"/>
    <mergeCell ref="N157:O157"/>
    <mergeCell ref="B158:B166"/>
    <mergeCell ref="C158:C166"/>
    <mergeCell ref="D158:D160"/>
    <mergeCell ref="E158:F160"/>
    <mergeCell ref="G158:H160"/>
    <mergeCell ref="I158:I160"/>
    <mergeCell ref="J155:J157"/>
    <mergeCell ref="K155:K157"/>
    <mergeCell ref="L155:L157"/>
    <mergeCell ref="M155:M157"/>
    <mergeCell ref="T155:T157"/>
    <mergeCell ref="U155:U157"/>
    <mergeCell ref="V152:V154"/>
    <mergeCell ref="W152:W154"/>
    <mergeCell ref="N153:O153"/>
    <mergeCell ref="N154:O154"/>
    <mergeCell ref="B155:B157"/>
    <mergeCell ref="C155:C157"/>
    <mergeCell ref="D155:D157"/>
    <mergeCell ref="E155:F157"/>
    <mergeCell ref="G155:H157"/>
    <mergeCell ref="I155:I157"/>
    <mergeCell ref="J152:J154"/>
    <mergeCell ref="K152:K154"/>
    <mergeCell ref="L152:L154"/>
    <mergeCell ref="M152:M154"/>
    <mergeCell ref="T152:T154"/>
    <mergeCell ref="U152:U154"/>
    <mergeCell ref="B152:B154"/>
    <mergeCell ref="C152:C154"/>
    <mergeCell ref="D152:D154"/>
    <mergeCell ref="E152:F154"/>
    <mergeCell ref="G152:H154"/>
    <mergeCell ref="I152:I154"/>
    <mergeCell ref="T149:T151"/>
    <mergeCell ref="U149:U151"/>
    <mergeCell ref="V149:V151"/>
    <mergeCell ref="W149:W151"/>
    <mergeCell ref="N150:O150"/>
    <mergeCell ref="N151:O151"/>
    <mergeCell ref="G149:H151"/>
    <mergeCell ref="I149:I151"/>
    <mergeCell ref="J149:J151"/>
    <mergeCell ref="K149:K151"/>
    <mergeCell ref="L149:L151"/>
    <mergeCell ref="M149:M151"/>
    <mergeCell ref="M146:M148"/>
    <mergeCell ref="T146:T148"/>
    <mergeCell ref="U146:U148"/>
    <mergeCell ref="V146:V148"/>
    <mergeCell ref="W146:W148"/>
    <mergeCell ref="N147:O147"/>
    <mergeCell ref="N148:O148"/>
    <mergeCell ref="W143:W145"/>
    <mergeCell ref="N144:O144"/>
    <mergeCell ref="N145:O145"/>
    <mergeCell ref="D146:D148"/>
    <mergeCell ref="E146:F148"/>
    <mergeCell ref="G146:H148"/>
    <mergeCell ref="I146:I148"/>
    <mergeCell ref="J146:J148"/>
    <mergeCell ref="K146:K148"/>
    <mergeCell ref="L146:L148"/>
    <mergeCell ref="K143:K145"/>
    <mergeCell ref="L143:L145"/>
    <mergeCell ref="M143:M145"/>
    <mergeCell ref="T143:T145"/>
    <mergeCell ref="U143:U145"/>
    <mergeCell ref="V143:V145"/>
    <mergeCell ref="U140:U142"/>
    <mergeCell ref="V140:V142"/>
    <mergeCell ref="W140:W142"/>
    <mergeCell ref="N141:O141"/>
    <mergeCell ref="N142:O142"/>
    <mergeCell ref="D143:D145"/>
    <mergeCell ref="E143:F145"/>
    <mergeCell ref="G143:H145"/>
    <mergeCell ref="I143:I145"/>
    <mergeCell ref="J143:J145"/>
    <mergeCell ref="I140:I142"/>
    <mergeCell ref="J140:J142"/>
    <mergeCell ref="K140:K142"/>
    <mergeCell ref="L140:L142"/>
    <mergeCell ref="M140:M142"/>
    <mergeCell ref="T140:T142"/>
    <mergeCell ref="A140:A164"/>
    <mergeCell ref="B140:B148"/>
    <mergeCell ref="C140:C148"/>
    <mergeCell ref="D140:D142"/>
    <mergeCell ref="E140:F142"/>
    <mergeCell ref="G140:H142"/>
    <mergeCell ref="B149:B151"/>
    <mergeCell ref="C149:C151"/>
    <mergeCell ref="D149:D151"/>
    <mergeCell ref="E149:F151"/>
    <mergeCell ref="L137:L139"/>
    <mergeCell ref="M137:M139"/>
    <mergeCell ref="T137:T139"/>
    <mergeCell ref="U137:U139"/>
    <mergeCell ref="V137:V139"/>
    <mergeCell ref="W137:W139"/>
    <mergeCell ref="N138:O138"/>
    <mergeCell ref="N139:O139"/>
    <mergeCell ref="D137:D139"/>
    <mergeCell ref="E137:F139"/>
    <mergeCell ref="G137:H139"/>
    <mergeCell ref="I137:I139"/>
    <mergeCell ref="J137:J139"/>
    <mergeCell ref="K137:K139"/>
    <mergeCell ref="L134:L136"/>
    <mergeCell ref="M134:M136"/>
    <mergeCell ref="T134:T136"/>
    <mergeCell ref="U134:U136"/>
    <mergeCell ref="V134:V136"/>
    <mergeCell ref="W134:W136"/>
    <mergeCell ref="N135:O135"/>
    <mergeCell ref="N136:O136"/>
    <mergeCell ref="V131:V133"/>
    <mergeCell ref="W131:W133"/>
    <mergeCell ref="N132:O132"/>
    <mergeCell ref="N133:O133"/>
    <mergeCell ref="D134:D136"/>
    <mergeCell ref="E134:F136"/>
    <mergeCell ref="G134:H136"/>
    <mergeCell ref="I134:I136"/>
    <mergeCell ref="J134:J136"/>
    <mergeCell ref="K134:K136"/>
    <mergeCell ref="J131:J133"/>
    <mergeCell ref="K131:K133"/>
    <mergeCell ref="L131:L133"/>
    <mergeCell ref="M131:M133"/>
    <mergeCell ref="T131:T133"/>
    <mergeCell ref="U131:U133"/>
    <mergeCell ref="V128:V130"/>
    <mergeCell ref="W128:W130"/>
    <mergeCell ref="N129:O129"/>
    <mergeCell ref="N130:O130"/>
    <mergeCell ref="B131:B139"/>
    <mergeCell ref="C131:C139"/>
    <mergeCell ref="D131:D133"/>
    <mergeCell ref="E131:F133"/>
    <mergeCell ref="G131:H133"/>
    <mergeCell ref="I131:I133"/>
    <mergeCell ref="J128:J130"/>
    <mergeCell ref="K128:K130"/>
    <mergeCell ref="L128:L130"/>
    <mergeCell ref="M128:M130"/>
    <mergeCell ref="T128:T130"/>
    <mergeCell ref="U128:U130"/>
    <mergeCell ref="V125:V127"/>
    <mergeCell ref="W125:W127"/>
    <mergeCell ref="N126:O126"/>
    <mergeCell ref="N127:O127"/>
    <mergeCell ref="B128:B130"/>
    <mergeCell ref="C128:C130"/>
    <mergeCell ref="D128:D130"/>
    <mergeCell ref="E128:F130"/>
    <mergeCell ref="G128:H130"/>
    <mergeCell ref="I128:I130"/>
    <mergeCell ref="J125:J127"/>
    <mergeCell ref="K125:K127"/>
    <mergeCell ref="L125:L127"/>
    <mergeCell ref="M125:M127"/>
    <mergeCell ref="T125:T127"/>
    <mergeCell ref="U125:U127"/>
    <mergeCell ref="B125:B127"/>
    <mergeCell ref="C125:C127"/>
    <mergeCell ref="D125:D127"/>
    <mergeCell ref="E125:F127"/>
    <mergeCell ref="G125:H127"/>
    <mergeCell ref="I125:I127"/>
    <mergeCell ref="T122:T124"/>
    <mergeCell ref="U122:U124"/>
    <mergeCell ref="V122:V124"/>
    <mergeCell ref="W122:W124"/>
    <mergeCell ref="N123:O123"/>
    <mergeCell ref="N124:O124"/>
    <mergeCell ref="G122:H124"/>
    <mergeCell ref="I122:I124"/>
    <mergeCell ref="J122:J124"/>
    <mergeCell ref="K122:K124"/>
    <mergeCell ref="L122:L124"/>
    <mergeCell ref="M122:M124"/>
    <mergeCell ref="M119:M121"/>
    <mergeCell ref="T119:T121"/>
    <mergeCell ref="U119:U121"/>
    <mergeCell ref="V119:V121"/>
    <mergeCell ref="W119:W121"/>
    <mergeCell ref="N120:O120"/>
    <mergeCell ref="N121:O121"/>
    <mergeCell ref="W116:W118"/>
    <mergeCell ref="N117:O117"/>
    <mergeCell ref="N118:O118"/>
    <mergeCell ref="D119:D121"/>
    <mergeCell ref="E119:F121"/>
    <mergeCell ref="G119:H121"/>
    <mergeCell ref="I119:I121"/>
    <mergeCell ref="J119:J121"/>
    <mergeCell ref="K119:K121"/>
    <mergeCell ref="L119:L121"/>
    <mergeCell ref="K116:K118"/>
    <mergeCell ref="L116:L118"/>
    <mergeCell ref="M116:M118"/>
    <mergeCell ref="T116:T118"/>
    <mergeCell ref="U116:U118"/>
    <mergeCell ref="V116:V118"/>
    <mergeCell ref="U113:U115"/>
    <mergeCell ref="V113:V115"/>
    <mergeCell ref="W113:W115"/>
    <mergeCell ref="N114:O114"/>
    <mergeCell ref="N115:O115"/>
    <mergeCell ref="D116:D118"/>
    <mergeCell ref="E116:F118"/>
    <mergeCell ref="G116:H118"/>
    <mergeCell ref="I116:I118"/>
    <mergeCell ref="J116:J118"/>
    <mergeCell ref="I113:I115"/>
    <mergeCell ref="J113:J115"/>
    <mergeCell ref="K113:K115"/>
    <mergeCell ref="L113:L115"/>
    <mergeCell ref="M113:M115"/>
    <mergeCell ref="T113:T115"/>
    <mergeCell ref="A113:A137"/>
    <mergeCell ref="B113:B121"/>
    <mergeCell ref="C113:C121"/>
    <mergeCell ref="D113:D115"/>
    <mergeCell ref="E113:F115"/>
    <mergeCell ref="G113:H115"/>
    <mergeCell ref="B122:B124"/>
    <mergeCell ref="C122:C124"/>
    <mergeCell ref="D122:D124"/>
    <mergeCell ref="E122:F124"/>
    <mergeCell ref="L110:L112"/>
    <mergeCell ref="M110:M112"/>
    <mergeCell ref="T110:T112"/>
    <mergeCell ref="U110:U112"/>
    <mergeCell ref="V110:V112"/>
    <mergeCell ref="W110:W112"/>
    <mergeCell ref="N111:O111"/>
    <mergeCell ref="N112:O112"/>
    <mergeCell ref="D110:D112"/>
    <mergeCell ref="E110:F112"/>
    <mergeCell ref="G110:H112"/>
    <mergeCell ref="I110:I112"/>
    <mergeCell ref="J110:J112"/>
    <mergeCell ref="K110:K112"/>
    <mergeCell ref="L107:L109"/>
    <mergeCell ref="M107:M109"/>
    <mergeCell ref="T107:T109"/>
    <mergeCell ref="U107:U109"/>
    <mergeCell ref="V107:V109"/>
    <mergeCell ref="W107:W109"/>
    <mergeCell ref="N108:O108"/>
    <mergeCell ref="N109:O109"/>
    <mergeCell ref="V104:V106"/>
    <mergeCell ref="W104:W106"/>
    <mergeCell ref="N105:O105"/>
    <mergeCell ref="N106:O106"/>
    <mergeCell ref="D107:D109"/>
    <mergeCell ref="E107:F109"/>
    <mergeCell ref="G107:H109"/>
    <mergeCell ref="I107:I109"/>
    <mergeCell ref="J107:J109"/>
    <mergeCell ref="K107:K109"/>
    <mergeCell ref="J104:J106"/>
    <mergeCell ref="K104:K106"/>
    <mergeCell ref="L104:L106"/>
    <mergeCell ref="M104:M106"/>
    <mergeCell ref="T104:T106"/>
    <mergeCell ref="U104:U106"/>
    <mergeCell ref="V101:V103"/>
    <mergeCell ref="W101:W103"/>
    <mergeCell ref="N102:O102"/>
    <mergeCell ref="N103:O103"/>
    <mergeCell ref="B104:B112"/>
    <mergeCell ref="C104:C112"/>
    <mergeCell ref="D104:D106"/>
    <mergeCell ref="E104:F106"/>
    <mergeCell ref="G104:H106"/>
    <mergeCell ref="I104:I106"/>
    <mergeCell ref="J101:J103"/>
    <mergeCell ref="K101:K103"/>
    <mergeCell ref="L101:L103"/>
    <mergeCell ref="M101:M103"/>
    <mergeCell ref="T101:T103"/>
    <mergeCell ref="U101:U103"/>
    <mergeCell ref="V98:V100"/>
    <mergeCell ref="W98:W100"/>
    <mergeCell ref="N99:O99"/>
    <mergeCell ref="N100:O100"/>
    <mergeCell ref="B101:B103"/>
    <mergeCell ref="C101:C103"/>
    <mergeCell ref="D101:D103"/>
    <mergeCell ref="E101:F103"/>
    <mergeCell ref="G101:H103"/>
    <mergeCell ref="I101:I103"/>
    <mergeCell ref="J98:J100"/>
    <mergeCell ref="K98:K100"/>
    <mergeCell ref="L98:L100"/>
    <mergeCell ref="M98:M100"/>
    <mergeCell ref="T98:T100"/>
    <mergeCell ref="U98:U100"/>
    <mergeCell ref="B98:B100"/>
    <mergeCell ref="C98:C100"/>
    <mergeCell ref="D98:D100"/>
    <mergeCell ref="E98:F100"/>
    <mergeCell ref="G98:H100"/>
    <mergeCell ref="I98:I100"/>
    <mergeCell ref="T95:T97"/>
    <mergeCell ref="U95:U97"/>
    <mergeCell ref="V95:V97"/>
    <mergeCell ref="W95:W97"/>
    <mergeCell ref="N96:O96"/>
    <mergeCell ref="N97:O97"/>
    <mergeCell ref="G95:H97"/>
    <mergeCell ref="I95:I97"/>
    <mergeCell ref="J95:J97"/>
    <mergeCell ref="K95:K97"/>
    <mergeCell ref="L95:L97"/>
    <mergeCell ref="M95:M97"/>
    <mergeCell ref="M92:M94"/>
    <mergeCell ref="T92:T94"/>
    <mergeCell ref="U92:U94"/>
    <mergeCell ref="V92:V94"/>
    <mergeCell ref="W92:W94"/>
    <mergeCell ref="N93:O93"/>
    <mergeCell ref="N94:O94"/>
    <mergeCell ref="W89:W91"/>
    <mergeCell ref="N90:O90"/>
    <mergeCell ref="N91:O91"/>
    <mergeCell ref="D92:D94"/>
    <mergeCell ref="E92:F94"/>
    <mergeCell ref="G92:H94"/>
    <mergeCell ref="I92:I94"/>
    <mergeCell ref="J92:J94"/>
    <mergeCell ref="K92:K94"/>
    <mergeCell ref="L92:L94"/>
    <mergeCell ref="K89:K91"/>
    <mergeCell ref="L89:L91"/>
    <mergeCell ref="M89:M91"/>
    <mergeCell ref="T89:T91"/>
    <mergeCell ref="U89:U91"/>
    <mergeCell ref="V89:V91"/>
    <mergeCell ref="U86:U88"/>
    <mergeCell ref="V86:V88"/>
    <mergeCell ref="W86:W88"/>
    <mergeCell ref="N87:O87"/>
    <mergeCell ref="N88:O88"/>
    <mergeCell ref="D89:D91"/>
    <mergeCell ref="E89:F91"/>
    <mergeCell ref="G89:H91"/>
    <mergeCell ref="I89:I91"/>
    <mergeCell ref="J89:J91"/>
    <mergeCell ref="I86:I88"/>
    <mergeCell ref="J86:J88"/>
    <mergeCell ref="K86:K88"/>
    <mergeCell ref="L86:L88"/>
    <mergeCell ref="M86:M88"/>
    <mergeCell ref="T86:T88"/>
    <mergeCell ref="A86:A110"/>
    <mergeCell ref="B86:B94"/>
    <mergeCell ref="C86:C94"/>
    <mergeCell ref="D86:D88"/>
    <mergeCell ref="E86:F88"/>
    <mergeCell ref="G86:H88"/>
    <mergeCell ref="B95:B97"/>
    <mergeCell ref="C95:C97"/>
    <mergeCell ref="D95:D97"/>
    <mergeCell ref="E95:F97"/>
    <mergeCell ref="L83:L85"/>
    <mergeCell ref="M83:M85"/>
    <mergeCell ref="T83:T85"/>
    <mergeCell ref="U83:U85"/>
    <mergeCell ref="V83:V85"/>
    <mergeCell ref="W83:W85"/>
    <mergeCell ref="N84:O84"/>
    <mergeCell ref="N85:O85"/>
    <mergeCell ref="D83:D85"/>
    <mergeCell ref="E83:F85"/>
    <mergeCell ref="G83:H85"/>
    <mergeCell ref="I83:I85"/>
    <mergeCell ref="J83:J85"/>
    <mergeCell ref="K83:K85"/>
    <mergeCell ref="L80:L82"/>
    <mergeCell ref="M80:M82"/>
    <mergeCell ref="T80:T82"/>
    <mergeCell ref="U80:U82"/>
    <mergeCell ref="V80:V82"/>
    <mergeCell ref="W80:W82"/>
    <mergeCell ref="N81:O81"/>
    <mergeCell ref="N82:O82"/>
    <mergeCell ref="V77:V79"/>
    <mergeCell ref="W77:W79"/>
    <mergeCell ref="N78:O78"/>
    <mergeCell ref="N79:O79"/>
    <mergeCell ref="D80:D82"/>
    <mergeCell ref="E80:F82"/>
    <mergeCell ref="G80:H82"/>
    <mergeCell ref="I80:I82"/>
    <mergeCell ref="J80:J82"/>
    <mergeCell ref="K80:K82"/>
    <mergeCell ref="J77:J79"/>
    <mergeCell ref="K77:K79"/>
    <mergeCell ref="L77:L79"/>
    <mergeCell ref="M77:M79"/>
    <mergeCell ref="T77:T79"/>
    <mergeCell ref="U77:U79"/>
    <mergeCell ref="V74:V76"/>
    <mergeCell ref="W74:W76"/>
    <mergeCell ref="N75:O75"/>
    <mergeCell ref="N76:O76"/>
    <mergeCell ref="B77:B85"/>
    <mergeCell ref="C77:C85"/>
    <mergeCell ref="D77:D79"/>
    <mergeCell ref="E77:F79"/>
    <mergeCell ref="G77:H79"/>
    <mergeCell ref="I77:I79"/>
    <mergeCell ref="J74:J76"/>
    <mergeCell ref="K74:K76"/>
    <mergeCell ref="L74:L76"/>
    <mergeCell ref="M74:M76"/>
    <mergeCell ref="T74:T76"/>
    <mergeCell ref="U74:U76"/>
    <mergeCell ref="V71:V73"/>
    <mergeCell ref="W71:W73"/>
    <mergeCell ref="N72:O72"/>
    <mergeCell ref="N73:O73"/>
    <mergeCell ref="B74:B76"/>
    <mergeCell ref="C74:C76"/>
    <mergeCell ref="D74:D76"/>
    <mergeCell ref="E74:F76"/>
    <mergeCell ref="G74:H76"/>
    <mergeCell ref="I74:I76"/>
    <mergeCell ref="J71:J73"/>
    <mergeCell ref="K71:K73"/>
    <mergeCell ref="L71:L73"/>
    <mergeCell ref="M71:M73"/>
    <mergeCell ref="T71:T73"/>
    <mergeCell ref="U71:U73"/>
    <mergeCell ref="V68:V70"/>
    <mergeCell ref="W68:W70"/>
    <mergeCell ref="N69:O69"/>
    <mergeCell ref="N70:O70"/>
    <mergeCell ref="B71:B73"/>
    <mergeCell ref="C71:C73"/>
    <mergeCell ref="D71:D73"/>
    <mergeCell ref="E71:F73"/>
    <mergeCell ref="G71:H73"/>
    <mergeCell ref="I71:I73"/>
    <mergeCell ref="J68:J70"/>
    <mergeCell ref="K68:K70"/>
    <mergeCell ref="L68:L70"/>
    <mergeCell ref="M68:M70"/>
    <mergeCell ref="T68:T70"/>
    <mergeCell ref="U68:U70"/>
    <mergeCell ref="B68:B70"/>
    <mergeCell ref="C68:C70"/>
    <mergeCell ref="D68:D70"/>
    <mergeCell ref="E68:F70"/>
    <mergeCell ref="G68:H70"/>
    <mergeCell ref="I68:I70"/>
    <mergeCell ref="M65:M67"/>
    <mergeCell ref="T65:T67"/>
    <mergeCell ref="U65:U67"/>
    <mergeCell ref="V65:V67"/>
    <mergeCell ref="W65:W67"/>
    <mergeCell ref="N66:O66"/>
    <mergeCell ref="N67:O67"/>
    <mergeCell ref="W62:W64"/>
    <mergeCell ref="N63:O63"/>
    <mergeCell ref="N64:O64"/>
    <mergeCell ref="D65:D67"/>
    <mergeCell ref="E65:F67"/>
    <mergeCell ref="G65:H67"/>
    <mergeCell ref="I65:I67"/>
    <mergeCell ref="J65:J67"/>
    <mergeCell ref="K65:K67"/>
    <mergeCell ref="L65:L67"/>
    <mergeCell ref="K62:K64"/>
    <mergeCell ref="L62:L64"/>
    <mergeCell ref="M62:M64"/>
    <mergeCell ref="T62:T64"/>
    <mergeCell ref="U62:U64"/>
    <mergeCell ref="V62:V64"/>
    <mergeCell ref="U59:U61"/>
    <mergeCell ref="V59:V61"/>
    <mergeCell ref="W59:W61"/>
    <mergeCell ref="N60:O60"/>
    <mergeCell ref="N61:O61"/>
    <mergeCell ref="D62:D64"/>
    <mergeCell ref="E62:F64"/>
    <mergeCell ref="G62:H64"/>
    <mergeCell ref="I62:I64"/>
    <mergeCell ref="J62:J64"/>
    <mergeCell ref="I59:I61"/>
    <mergeCell ref="J59:J61"/>
    <mergeCell ref="K59:K61"/>
    <mergeCell ref="L59:L61"/>
    <mergeCell ref="M59:M61"/>
    <mergeCell ref="T59:T61"/>
    <mergeCell ref="V56:V58"/>
    <mergeCell ref="W56:W58"/>
    <mergeCell ref="N57:O57"/>
    <mergeCell ref="N58:O58"/>
    <mergeCell ref="A59:A83"/>
    <mergeCell ref="B59:B67"/>
    <mergeCell ref="C59:C67"/>
    <mergeCell ref="D59:D61"/>
    <mergeCell ref="E59:F61"/>
    <mergeCell ref="G59:H61"/>
    <mergeCell ref="J56:J58"/>
    <mergeCell ref="K56:K58"/>
    <mergeCell ref="L56:L58"/>
    <mergeCell ref="M56:M58"/>
    <mergeCell ref="T56:T58"/>
    <mergeCell ref="U56:U58"/>
    <mergeCell ref="B56:B58"/>
    <mergeCell ref="C56:C58"/>
    <mergeCell ref="D56:D58"/>
    <mergeCell ref="E56:F58"/>
    <mergeCell ref="G56:H58"/>
    <mergeCell ref="I56:I58"/>
    <mergeCell ref="L53:L55"/>
    <mergeCell ref="M53:M55"/>
    <mergeCell ref="T53:T55"/>
    <mergeCell ref="U53:U55"/>
    <mergeCell ref="V53:V55"/>
    <mergeCell ref="W53:W55"/>
    <mergeCell ref="N54:O54"/>
    <mergeCell ref="N55:O55"/>
    <mergeCell ref="V50:V52"/>
    <mergeCell ref="W50:W52"/>
    <mergeCell ref="N51:O51"/>
    <mergeCell ref="N52:O52"/>
    <mergeCell ref="D53:D55"/>
    <mergeCell ref="E53:F55"/>
    <mergeCell ref="G53:H55"/>
    <mergeCell ref="I53:I55"/>
    <mergeCell ref="J53:J55"/>
    <mergeCell ref="K53:K55"/>
    <mergeCell ref="J50:J52"/>
    <mergeCell ref="K50:K52"/>
    <mergeCell ref="L50:L52"/>
    <mergeCell ref="M50:M52"/>
    <mergeCell ref="T50:T52"/>
    <mergeCell ref="U50:U52"/>
    <mergeCell ref="L47:L49"/>
    <mergeCell ref="M47:M49"/>
    <mergeCell ref="T47:T49"/>
    <mergeCell ref="U47:U49"/>
    <mergeCell ref="V47:V49"/>
    <mergeCell ref="W47:W49"/>
    <mergeCell ref="N48:O48"/>
    <mergeCell ref="N49:O49"/>
    <mergeCell ref="V44:V46"/>
    <mergeCell ref="W44:W46"/>
    <mergeCell ref="N45:O45"/>
    <mergeCell ref="N46:O46"/>
    <mergeCell ref="D47:D49"/>
    <mergeCell ref="E47:F49"/>
    <mergeCell ref="G47:H49"/>
    <mergeCell ref="I47:I49"/>
    <mergeCell ref="J47:J49"/>
    <mergeCell ref="K47:K49"/>
    <mergeCell ref="J44:J46"/>
    <mergeCell ref="K44:K46"/>
    <mergeCell ref="L44:L46"/>
    <mergeCell ref="M44:M46"/>
    <mergeCell ref="T44:T46"/>
    <mergeCell ref="U44:U46"/>
    <mergeCell ref="B44:B55"/>
    <mergeCell ref="C44:C55"/>
    <mergeCell ref="D44:D46"/>
    <mergeCell ref="E44:F46"/>
    <mergeCell ref="G44:H46"/>
    <mergeCell ref="I44:I46"/>
    <mergeCell ref="D50:D52"/>
    <mergeCell ref="E50:F52"/>
    <mergeCell ref="G50:H52"/>
    <mergeCell ref="I50:I52"/>
    <mergeCell ref="L41:L43"/>
    <mergeCell ref="M41:M43"/>
    <mergeCell ref="T41:T43"/>
    <mergeCell ref="U41:U43"/>
    <mergeCell ref="V41:V43"/>
    <mergeCell ref="W41:W43"/>
    <mergeCell ref="N42:O42"/>
    <mergeCell ref="N43:O43"/>
    <mergeCell ref="V38:V40"/>
    <mergeCell ref="W38:W40"/>
    <mergeCell ref="N39:O39"/>
    <mergeCell ref="N40:O40"/>
    <mergeCell ref="D41:D43"/>
    <mergeCell ref="E41:F43"/>
    <mergeCell ref="G41:H43"/>
    <mergeCell ref="I41:I43"/>
    <mergeCell ref="J41:J43"/>
    <mergeCell ref="K41:K43"/>
    <mergeCell ref="J38:J40"/>
    <mergeCell ref="K38:K40"/>
    <mergeCell ref="L38:L40"/>
    <mergeCell ref="M38:M40"/>
    <mergeCell ref="T38:T40"/>
    <mergeCell ref="U38:U40"/>
    <mergeCell ref="V35:V37"/>
    <mergeCell ref="W35:W37"/>
    <mergeCell ref="N36:O36"/>
    <mergeCell ref="N37:O37"/>
    <mergeCell ref="B38:B43"/>
    <mergeCell ref="C38:C43"/>
    <mergeCell ref="D38:D40"/>
    <mergeCell ref="E38:F40"/>
    <mergeCell ref="G38:H40"/>
    <mergeCell ref="I38:I40"/>
    <mergeCell ref="J35:J37"/>
    <mergeCell ref="K35:K37"/>
    <mergeCell ref="L35:L37"/>
    <mergeCell ref="M35:M37"/>
    <mergeCell ref="T35:T37"/>
    <mergeCell ref="U35:U37"/>
    <mergeCell ref="V32:V34"/>
    <mergeCell ref="W32:W34"/>
    <mergeCell ref="N33:O33"/>
    <mergeCell ref="N34:O34"/>
    <mergeCell ref="B35:B37"/>
    <mergeCell ref="C35:C37"/>
    <mergeCell ref="D35:D37"/>
    <mergeCell ref="E35:F37"/>
    <mergeCell ref="G35:H37"/>
    <mergeCell ref="I35:I37"/>
    <mergeCell ref="J32:J34"/>
    <mergeCell ref="K32:K34"/>
    <mergeCell ref="L32:L34"/>
    <mergeCell ref="M32:M34"/>
    <mergeCell ref="T32:T34"/>
    <mergeCell ref="U32:U34"/>
    <mergeCell ref="B32:B34"/>
    <mergeCell ref="C32:C34"/>
    <mergeCell ref="D32:D34"/>
    <mergeCell ref="E32:F34"/>
    <mergeCell ref="G32:H34"/>
    <mergeCell ref="I32:I34"/>
    <mergeCell ref="M29:M31"/>
    <mergeCell ref="T29:T31"/>
    <mergeCell ref="U29:U31"/>
    <mergeCell ref="V29:V31"/>
    <mergeCell ref="W29:W31"/>
    <mergeCell ref="N30:O30"/>
    <mergeCell ref="N31:O31"/>
    <mergeCell ref="W26:W28"/>
    <mergeCell ref="N27:O27"/>
    <mergeCell ref="N28:O28"/>
    <mergeCell ref="D29:D31"/>
    <mergeCell ref="E29:F31"/>
    <mergeCell ref="G29:H31"/>
    <mergeCell ref="I29:I31"/>
    <mergeCell ref="J29:J31"/>
    <mergeCell ref="K29:K31"/>
    <mergeCell ref="L29:L31"/>
    <mergeCell ref="K26:K28"/>
    <mergeCell ref="L26:L28"/>
    <mergeCell ref="M26:M28"/>
    <mergeCell ref="T26:T28"/>
    <mergeCell ref="U26:U28"/>
    <mergeCell ref="V26:V28"/>
    <mergeCell ref="U23:U25"/>
    <mergeCell ref="V23:V25"/>
    <mergeCell ref="W23:W25"/>
    <mergeCell ref="N24:O24"/>
    <mergeCell ref="N25:O25"/>
    <mergeCell ref="D26:D28"/>
    <mergeCell ref="E26:F28"/>
    <mergeCell ref="G26:H28"/>
    <mergeCell ref="I26:I28"/>
    <mergeCell ref="J26:J28"/>
    <mergeCell ref="I23:I25"/>
    <mergeCell ref="J23:J25"/>
    <mergeCell ref="K23:K25"/>
    <mergeCell ref="L23:L25"/>
    <mergeCell ref="M23:M25"/>
    <mergeCell ref="T23:T25"/>
    <mergeCell ref="V20:V22"/>
    <mergeCell ref="W20:W22"/>
    <mergeCell ref="N21:O21"/>
    <mergeCell ref="N22:O22"/>
    <mergeCell ref="A23:A56"/>
    <mergeCell ref="B23:B31"/>
    <mergeCell ref="C23:C31"/>
    <mergeCell ref="D23:D25"/>
    <mergeCell ref="E23:F25"/>
    <mergeCell ref="G23:H25"/>
    <mergeCell ref="J20:J22"/>
    <mergeCell ref="K20:K22"/>
    <mergeCell ref="L20:L22"/>
    <mergeCell ref="M20:M22"/>
    <mergeCell ref="T20:T22"/>
    <mergeCell ref="U20:U22"/>
    <mergeCell ref="B20:B22"/>
    <mergeCell ref="C20:C22"/>
    <mergeCell ref="D20:D22"/>
    <mergeCell ref="E20:F22"/>
    <mergeCell ref="G20:H22"/>
    <mergeCell ref="I20:I22"/>
    <mergeCell ref="AI16:AK17"/>
    <mergeCell ref="AM16:AO17"/>
    <mergeCell ref="BD16:BG16"/>
    <mergeCell ref="B18:B19"/>
    <mergeCell ref="C18:C19"/>
    <mergeCell ref="E18:F18"/>
    <mergeCell ref="G18:H18"/>
    <mergeCell ref="E19:F19"/>
    <mergeCell ref="G19:H19"/>
    <mergeCell ref="R16:R17"/>
    <mergeCell ref="S16:S17"/>
    <mergeCell ref="T16:T17"/>
    <mergeCell ref="U16:U17"/>
    <mergeCell ref="AA16:AC17"/>
    <mergeCell ref="AE16:AG17"/>
    <mergeCell ref="I15:I17"/>
    <mergeCell ref="J15:J17"/>
    <mergeCell ref="K15:K17"/>
    <mergeCell ref="L15:L17"/>
    <mergeCell ref="M15:M17"/>
    <mergeCell ref="T15:U15"/>
    <mergeCell ref="N16:N17"/>
    <mergeCell ref="O16:O17"/>
    <mergeCell ref="P16:P17"/>
    <mergeCell ref="Q16:Q17"/>
    <mergeCell ref="B14:M14"/>
    <mergeCell ref="N14:O15"/>
    <mergeCell ref="P14:S15"/>
    <mergeCell ref="T14:U14"/>
    <mergeCell ref="V14:W14"/>
    <mergeCell ref="B15:B17"/>
    <mergeCell ref="C15:C17"/>
    <mergeCell ref="D15:D17"/>
    <mergeCell ref="E15:F17"/>
    <mergeCell ref="G15:H17"/>
    <mergeCell ref="B12:M12"/>
    <mergeCell ref="N12:W12"/>
    <mergeCell ref="C13:D13"/>
    <mergeCell ref="F13:G13"/>
    <mergeCell ref="I13:M13"/>
    <mergeCell ref="N13:O13"/>
    <mergeCell ref="P13:R13"/>
    <mergeCell ref="T13:W13"/>
    <mergeCell ref="F10:I10"/>
    <mergeCell ref="K10:T10"/>
    <mergeCell ref="C11:E11"/>
    <mergeCell ref="F11:I11"/>
    <mergeCell ref="K11:T11"/>
    <mergeCell ref="U11:W11"/>
    <mergeCell ref="B7:W7"/>
    <mergeCell ref="B8:E8"/>
    <mergeCell ref="F8:I8"/>
    <mergeCell ref="J8:T8"/>
    <mergeCell ref="U8:W8"/>
    <mergeCell ref="C9:E9"/>
    <mergeCell ref="F9:I9"/>
    <mergeCell ref="K9:T9"/>
    <mergeCell ref="U9:W10"/>
    <mergeCell ref="C10:E10"/>
    <mergeCell ref="B2:W2"/>
    <mergeCell ref="B3:W3"/>
    <mergeCell ref="B5:W5"/>
    <mergeCell ref="C6:D6"/>
    <mergeCell ref="F6:G6"/>
    <mergeCell ref="I6:O6"/>
    <mergeCell ref="P6:S6"/>
    <mergeCell ref="T6:W6"/>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Rendicion Ctas</vt:lpstr>
      <vt:lpstr>Recaudación</vt:lpstr>
      <vt:lpstr>Avance Presupuesto</vt:lpstr>
      <vt:lpstr>G. Programable</vt:lpstr>
      <vt:lpstr>G. Operación</vt:lpstr>
      <vt:lpstr>Serv. Personales</vt:lpstr>
      <vt:lpstr>TJA</vt:lpstr>
      <vt:lpstr>TJT</vt:lpstr>
      <vt:lpstr>'Avance Presupuesto'!Área_de_impresión</vt:lpstr>
      <vt:lpstr>'G. Operación'!Área_de_impresión</vt:lpstr>
      <vt:lpstr>'G. Programable'!Área_de_impresión</vt:lpstr>
      <vt:lpstr>Recaudación!Área_de_impresión</vt:lpstr>
      <vt:lpstr>'Rendicion Ctas'!Área_de_impresión</vt:lpstr>
      <vt:lpstr>'Serv. Personales'!Área_de_impresión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cojprepc0001</dc:creator>
  <cp:lastModifiedBy>obruno</cp:lastModifiedBy>
  <cp:lastPrinted>2023-07-12T15:14:19Z</cp:lastPrinted>
  <dcterms:created xsi:type="dcterms:W3CDTF">2018-04-24T22:41:04Z</dcterms:created>
  <dcterms:modified xsi:type="dcterms:W3CDTF">2023-08-09T15:45:30Z</dcterms:modified>
</cp:coreProperties>
</file>