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10245"/>
  </bookViews>
  <sheets>
    <sheet name="Indicadores IJA" sheetId="1" r:id="rId1"/>
    <sheet name="INDICADORES JT" sheetId="2" r:id="rId2"/>
    <sheet name="INDICADORES J.O." sheetId="3" r:id="rId3"/>
  </sheets>
  <definedNames>
    <definedName name="_xlnm.Print_Area" localSheetId="0">'Indicadores IJA'!$A$1:$W$48</definedName>
    <definedName name="_xlnm.Print_Titles" localSheetId="0">'Indicadores IJA'!$1:$22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8" i="3" l="1"/>
  <c r="P48" i="3"/>
  <c r="AG47" i="3"/>
  <c r="AE47" i="3"/>
  <c r="AH47" i="3" s="1"/>
  <c r="AI47" i="3" s="1"/>
  <c r="U47" i="3" s="1"/>
  <c r="AC47" i="3"/>
  <c r="P49" i="3" s="1"/>
  <c r="T47" i="3"/>
  <c r="Q45" i="3"/>
  <c r="AE44" i="3"/>
  <c r="AF44" i="3" s="1"/>
  <c r="Q46" i="3" s="1"/>
  <c r="AD44" i="3"/>
  <c r="AB44" i="3"/>
  <c r="AH44" i="3" s="1"/>
  <c r="AA44" i="3"/>
  <c r="AG44" i="3" s="1"/>
  <c r="Q43" i="3"/>
  <c r="P43" i="3"/>
  <c r="Q42" i="3"/>
  <c r="P42" i="3"/>
  <c r="T41" i="3" s="1"/>
  <c r="AH41" i="3"/>
  <c r="AI41" i="3" s="1"/>
  <c r="U41" i="3" s="1"/>
  <c r="AG41" i="3"/>
  <c r="AF41" i="3"/>
  <c r="AC41" i="3"/>
  <c r="Q40" i="3"/>
  <c r="P40" i="3"/>
  <c r="Q39" i="3"/>
  <c r="P39" i="3"/>
  <c r="AH38" i="3"/>
  <c r="AG38" i="3"/>
  <c r="AI38" i="3" s="1"/>
  <c r="U38" i="3" s="1"/>
  <c r="AF38" i="3"/>
  <c r="AC38" i="3"/>
  <c r="T38" i="3"/>
  <c r="P37" i="3"/>
  <c r="Q36" i="3"/>
  <c r="P36" i="3"/>
  <c r="T35" i="3" s="1"/>
  <c r="AH35" i="3"/>
  <c r="AG35" i="3"/>
  <c r="AI35" i="3" s="1"/>
  <c r="U35" i="3" s="1"/>
  <c r="AF35" i="3"/>
  <c r="Q37" i="3" s="1"/>
  <c r="AC35" i="3"/>
  <c r="Q34" i="3"/>
  <c r="Q33" i="3"/>
  <c r="P33" i="3"/>
  <c r="T32" i="3" s="1"/>
  <c r="AI32" i="3"/>
  <c r="U32" i="3" s="1"/>
  <c r="AH32" i="3"/>
  <c r="AG32" i="3"/>
  <c r="AF32" i="3"/>
  <c r="AC32" i="3"/>
  <c r="P34" i="3" s="1"/>
  <c r="Q31" i="3"/>
  <c r="P31" i="3"/>
  <c r="Q30" i="3"/>
  <c r="P30" i="3"/>
  <c r="T29" i="3" s="1"/>
  <c r="AH29" i="3"/>
  <c r="AI29" i="3" s="1"/>
  <c r="U29" i="3" s="1"/>
  <c r="AG29" i="3"/>
  <c r="AF29" i="3"/>
  <c r="AC29" i="3"/>
  <c r="Q27" i="3"/>
  <c r="AH26" i="3"/>
  <c r="AD26" i="3"/>
  <c r="AF26" i="3" s="1"/>
  <c r="Q28" i="3" s="1"/>
  <c r="AA26" i="3"/>
  <c r="AG26" i="3" s="1"/>
  <c r="AI26" i="3" s="1"/>
  <c r="U26" i="3" s="1"/>
  <c r="AE23" i="3"/>
  <c r="AF23" i="3" s="1"/>
  <c r="AB23" i="3"/>
  <c r="AC23" i="3" s="1"/>
  <c r="P25" i="3" s="1"/>
  <c r="T23" i="3"/>
  <c r="AE20" i="3"/>
  <c r="AD20" i="3"/>
  <c r="AF20" i="3" s="1"/>
  <c r="AB20" i="3"/>
  <c r="AA20" i="3"/>
  <c r="AC20" i="3" s="1"/>
  <c r="P22" i="3" s="1"/>
  <c r="U20" i="3" l="1"/>
  <c r="W20" i="3" s="1"/>
  <c r="Q22" i="3"/>
  <c r="U23" i="3"/>
  <c r="W23" i="3" s="1"/>
  <c r="Q25" i="3"/>
  <c r="AI44" i="3"/>
  <c r="U44" i="3" s="1"/>
  <c r="AC26" i="3"/>
  <c r="P28" i="3" s="1"/>
  <c r="P45" i="3"/>
  <c r="T44" i="3" s="1"/>
  <c r="AF47" i="3"/>
  <c r="Q49" i="3" s="1"/>
  <c r="T20" i="3"/>
  <c r="AC44" i="3"/>
  <c r="P46" i="3" s="1"/>
  <c r="P27" i="3"/>
  <c r="T26" i="3" s="1"/>
  <c r="AK204" i="2" l="1"/>
  <c r="AJ204" i="2"/>
  <c r="AI204" i="2"/>
  <c r="AH204" i="2"/>
  <c r="AG204" i="2"/>
  <c r="AF204" i="2"/>
  <c r="AM202" i="2"/>
  <c r="AL202" i="2"/>
  <c r="AE202" i="2"/>
  <c r="AM201" i="2"/>
  <c r="AE201" i="2"/>
  <c r="AM200" i="2"/>
  <c r="AM199" i="2"/>
  <c r="AL199" i="2"/>
  <c r="AM198" i="2"/>
  <c r="AL198" i="2"/>
  <c r="AM197" i="2"/>
  <c r="AL197" i="2"/>
  <c r="AE197" i="2"/>
  <c r="Q194" i="2"/>
  <c r="P194" i="2"/>
  <c r="T193" i="2" s="1"/>
  <c r="AK193" i="2"/>
  <c r="U193" i="2" s="1"/>
  <c r="AI193" i="2"/>
  <c r="AF193" i="2"/>
  <c r="AJ193" i="2" s="1"/>
  <c r="AC193" i="2"/>
  <c r="P195" i="2" s="1"/>
  <c r="Q191" i="2"/>
  <c r="P191" i="2"/>
  <c r="T190" i="2" s="1"/>
  <c r="AI190" i="2"/>
  <c r="AF190" i="2"/>
  <c r="AC190" i="2"/>
  <c r="P192" i="2" s="1"/>
  <c r="Q188" i="2"/>
  <c r="P188" i="2"/>
  <c r="AK187" i="2"/>
  <c r="U187" i="2" s="1"/>
  <c r="AI187" i="2"/>
  <c r="AG187" i="2"/>
  <c r="Q189" i="2" s="1"/>
  <c r="AF187" i="2"/>
  <c r="AJ187" i="2" s="1"/>
  <c r="AC187" i="2"/>
  <c r="P189" i="2" s="1"/>
  <c r="T187" i="2"/>
  <c r="Q185" i="2"/>
  <c r="P185" i="2"/>
  <c r="AK184" i="2"/>
  <c r="U184" i="2" s="1"/>
  <c r="AI184" i="2"/>
  <c r="AF184" i="2"/>
  <c r="AJ184" i="2" s="1"/>
  <c r="AC184" i="2"/>
  <c r="P186" i="2" s="1"/>
  <c r="T184" i="2"/>
  <c r="Q182" i="2"/>
  <c r="P182" i="2"/>
  <c r="T181" i="2" s="1"/>
  <c r="AK181" i="2"/>
  <c r="U181" i="2" s="1"/>
  <c r="AI181" i="2"/>
  <c r="AF181" i="2"/>
  <c r="AJ181" i="2" s="1"/>
  <c r="AC181" i="2"/>
  <c r="P183" i="2" s="1"/>
  <c r="P179" i="2"/>
  <c r="AJ178" i="2"/>
  <c r="AE178" i="2"/>
  <c r="AG178" i="2" s="1"/>
  <c r="Q180" i="2" s="1"/>
  <c r="AC178" i="2"/>
  <c r="P180" i="2" s="1"/>
  <c r="P176" i="2"/>
  <c r="AJ175" i="2"/>
  <c r="AE175" i="2"/>
  <c r="Q176" i="2" s="1"/>
  <c r="AC175" i="2"/>
  <c r="P177" i="2" s="1"/>
  <c r="AA175" i="2"/>
  <c r="T175" i="2"/>
  <c r="Q173" i="2"/>
  <c r="P173" i="2"/>
  <c r="AI172" i="2"/>
  <c r="AG172" i="2"/>
  <c r="Q174" i="2" s="1"/>
  <c r="AF172" i="2"/>
  <c r="AJ172" i="2" s="1"/>
  <c r="AE172" i="2"/>
  <c r="AC172" i="2"/>
  <c r="P174" i="2" s="1"/>
  <c r="P171" i="2"/>
  <c r="Q170" i="2"/>
  <c r="P170" i="2"/>
  <c r="AJ169" i="2"/>
  <c r="AI169" i="2"/>
  <c r="AK169" i="2" s="1"/>
  <c r="U169" i="2" s="1"/>
  <c r="AG169" i="2"/>
  <c r="Q171" i="2" s="1"/>
  <c r="AC169" i="2"/>
  <c r="T169" i="2"/>
  <c r="Q167" i="2"/>
  <c r="P167" i="2"/>
  <c r="AI166" i="2"/>
  <c r="AK166" i="2" s="1"/>
  <c r="AG166" i="2"/>
  <c r="Q168" i="2" s="1"/>
  <c r="AF166" i="2"/>
  <c r="AJ166" i="2" s="1"/>
  <c r="AC166" i="2"/>
  <c r="P168" i="2" s="1"/>
  <c r="U166" i="2"/>
  <c r="T166" i="2"/>
  <c r="Q164" i="2"/>
  <c r="P164" i="2"/>
  <c r="AI163" i="2"/>
  <c r="AK163" i="2" s="1"/>
  <c r="AG163" i="2"/>
  <c r="Q165" i="2" s="1"/>
  <c r="AF163" i="2"/>
  <c r="AJ163" i="2" s="1"/>
  <c r="AC163" i="2"/>
  <c r="P165" i="2" s="1"/>
  <c r="U163" i="2"/>
  <c r="T163" i="2"/>
  <c r="Q161" i="2"/>
  <c r="P161" i="2"/>
  <c r="AI160" i="2"/>
  <c r="AK160" i="2" s="1"/>
  <c r="AG160" i="2"/>
  <c r="Q162" i="2" s="1"/>
  <c r="AF160" i="2"/>
  <c r="AJ160" i="2" s="1"/>
  <c r="AC160" i="2"/>
  <c r="P162" i="2" s="1"/>
  <c r="U160" i="2"/>
  <c r="T160" i="2"/>
  <c r="Q158" i="2"/>
  <c r="P158" i="2"/>
  <c r="AI157" i="2"/>
  <c r="AK157" i="2" s="1"/>
  <c r="AG157" i="2"/>
  <c r="Q159" i="2" s="1"/>
  <c r="AF157" i="2"/>
  <c r="AJ157" i="2" s="1"/>
  <c r="AC157" i="2"/>
  <c r="P159" i="2" s="1"/>
  <c r="U157" i="2"/>
  <c r="T157" i="2"/>
  <c r="Q155" i="2"/>
  <c r="P155" i="2"/>
  <c r="AI154" i="2"/>
  <c r="AK154" i="2" s="1"/>
  <c r="AG154" i="2"/>
  <c r="Q156" i="2" s="1"/>
  <c r="AF154" i="2"/>
  <c r="AJ154" i="2" s="1"/>
  <c r="AC154" i="2"/>
  <c r="P156" i="2" s="1"/>
  <c r="U154" i="2"/>
  <c r="T154" i="2"/>
  <c r="Q152" i="2"/>
  <c r="P152" i="2"/>
  <c r="T151" i="2" s="1"/>
  <c r="AJ151" i="2"/>
  <c r="AI151" i="2"/>
  <c r="AK151" i="2" s="1"/>
  <c r="AG151" i="2"/>
  <c r="Q153" i="2" s="1"/>
  <c r="AE151" i="2"/>
  <c r="AL201" i="2" s="1"/>
  <c r="AC151" i="2"/>
  <c r="P153" i="2" s="1"/>
  <c r="U151" i="2"/>
  <c r="Q149" i="2"/>
  <c r="AJ148" i="2"/>
  <c r="AG148" i="2"/>
  <c r="Q150" i="2" s="1"/>
  <c r="AE148" i="2"/>
  <c r="AA148" i="2"/>
  <c r="P147" i="2"/>
  <c r="Q146" i="2"/>
  <c r="T145" i="2" s="1"/>
  <c r="P146" i="2"/>
  <c r="AJ145" i="2"/>
  <c r="AI145" i="2"/>
  <c r="AK145" i="2" s="1"/>
  <c r="AG145" i="2"/>
  <c r="Q147" i="2" s="1"/>
  <c r="AE145" i="2"/>
  <c r="AC145" i="2"/>
  <c r="U145" i="2"/>
  <c r="P144" i="2"/>
  <c r="Q143" i="2"/>
  <c r="T142" i="2" s="1"/>
  <c r="P143" i="2"/>
  <c r="AJ142" i="2"/>
  <c r="AI142" i="2"/>
  <c r="AK142" i="2" s="1"/>
  <c r="AG142" i="2"/>
  <c r="Q144" i="2" s="1"/>
  <c r="AC142" i="2"/>
  <c r="U142" i="2"/>
  <c r="W142" i="2" s="1"/>
  <c r="P141" i="2"/>
  <c r="AI139" i="2"/>
  <c r="AF139" i="2"/>
  <c r="AC139" i="2"/>
  <c r="T139" i="2"/>
  <c r="Q138" i="2"/>
  <c r="AJ136" i="2"/>
  <c r="AI136" i="2"/>
  <c r="AG136" i="2"/>
  <c r="AF136" i="2"/>
  <c r="AC136" i="2"/>
  <c r="P138" i="2" s="1"/>
  <c r="T136" i="2"/>
  <c r="P135" i="2"/>
  <c r="AK133" i="2"/>
  <c r="U133" i="2" s="1"/>
  <c r="AI133" i="2"/>
  <c r="AF133" i="2"/>
  <c r="AJ133" i="2" s="1"/>
  <c r="AC133" i="2"/>
  <c r="T133" i="2"/>
  <c r="Q132" i="2"/>
  <c r="AJ130" i="2"/>
  <c r="AI130" i="2"/>
  <c r="AK130" i="2" s="1"/>
  <c r="AG130" i="2"/>
  <c r="AF130" i="2"/>
  <c r="AC130" i="2"/>
  <c r="P132" i="2" s="1"/>
  <c r="U130" i="2"/>
  <c r="T130" i="2"/>
  <c r="P129" i="2"/>
  <c r="AK127" i="2"/>
  <c r="U127" i="2" s="1"/>
  <c r="AI127" i="2"/>
  <c r="AF127" i="2"/>
  <c r="AJ127" i="2" s="1"/>
  <c r="AC127" i="2"/>
  <c r="T127" i="2"/>
  <c r="Q126" i="2"/>
  <c r="AJ124" i="2"/>
  <c r="AI124" i="2"/>
  <c r="AK124" i="2" s="1"/>
  <c r="AG124" i="2"/>
  <c r="AE124" i="2"/>
  <c r="AL200" i="2" s="1"/>
  <c r="AC124" i="2"/>
  <c r="P126" i="2" s="1"/>
  <c r="U124" i="2"/>
  <c r="T124" i="2"/>
  <c r="P123" i="2"/>
  <c r="AJ121" i="2"/>
  <c r="AG121" i="2"/>
  <c r="Q123" i="2" s="1"/>
  <c r="AE121" i="2"/>
  <c r="AC121" i="2"/>
  <c r="AA121" i="2"/>
  <c r="AI121" i="2" s="1"/>
  <c r="AK121" i="2" s="1"/>
  <c r="U121" i="2"/>
  <c r="T121" i="2"/>
  <c r="AF118" i="2"/>
  <c r="AJ118" i="2" s="1"/>
  <c r="AE118" i="2"/>
  <c r="AC118" i="2"/>
  <c r="P120" i="2" s="1"/>
  <c r="T118" i="2"/>
  <c r="Q117" i="2"/>
  <c r="P117" i="2"/>
  <c r="AJ115" i="2"/>
  <c r="AI115" i="2"/>
  <c r="AK115" i="2" s="1"/>
  <c r="U115" i="2" s="1"/>
  <c r="AG115" i="2"/>
  <c r="AC115" i="2"/>
  <c r="T115" i="2"/>
  <c r="AI112" i="2"/>
  <c r="AF112" i="2"/>
  <c r="AG112" i="2" s="1"/>
  <c r="Q114" i="2" s="1"/>
  <c r="AC112" i="2"/>
  <c r="P114" i="2" s="1"/>
  <c r="T112" i="2"/>
  <c r="Q111" i="2"/>
  <c r="P111" i="2"/>
  <c r="AI109" i="2"/>
  <c r="AK109" i="2" s="1"/>
  <c r="U109" i="2" s="1"/>
  <c r="AG109" i="2"/>
  <c r="AF109" i="2"/>
  <c r="AJ109" i="2" s="1"/>
  <c r="AC109" i="2"/>
  <c r="T109" i="2"/>
  <c r="Q108" i="2"/>
  <c r="AJ106" i="2"/>
  <c r="AK106" i="2" s="1"/>
  <c r="AI106" i="2"/>
  <c r="AG106" i="2"/>
  <c r="AC106" i="2"/>
  <c r="P108" i="2" s="1"/>
  <c r="U106" i="2"/>
  <c r="T106" i="2"/>
  <c r="P105" i="2"/>
  <c r="AK103" i="2"/>
  <c r="U103" i="2" s="1"/>
  <c r="AI103" i="2"/>
  <c r="AF103" i="2"/>
  <c r="AJ103" i="2" s="1"/>
  <c r="AC103" i="2"/>
  <c r="T103" i="2"/>
  <c r="Q102" i="2"/>
  <c r="AJ100" i="2"/>
  <c r="AI100" i="2"/>
  <c r="AK100" i="2" s="1"/>
  <c r="AG100" i="2"/>
  <c r="AF100" i="2"/>
  <c r="AC100" i="2"/>
  <c r="P102" i="2" s="1"/>
  <c r="U100" i="2"/>
  <c r="T100" i="2"/>
  <c r="P99" i="2"/>
  <c r="AK97" i="2"/>
  <c r="U97" i="2" s="1"/>
  <c r="AJ97" i="2"/>
  <c r="AG97" i="2"/>
  <c r="Q99" i="2" s="1"/>
  <c r="AE97" i="2"/>
  <c r="AI97" i="2" s="1"/>
  <c r="AC97" i="2"/>
  <c r="T97" i="2"/>
  <c r="Q96" i="2"/>
  <c r="AJ94" i="2"/>
  <c r="AG94" i="2"/>
  <c r="AE94" i="2"/>
  <c r="AA94" i="2"/>
  <c r="AC94" i="2" s="1"/>
  <c r="P96" i="2" s="1"/>
  <c r="T94" i="2"/>
  <c r="P93" i="2"/>
  <c r="AN91" i="2"/>
  <c r="AM91" i="2"/>
  <c r="AF91" i="2"/>
  <c r="AJ91" i="2" s="1"/>
  <c r="AE91" i="2"/>
  <c r="AE199" i="2" s="1"/>
  <c r="AC91" i="2"/>
  <c r="T91" i="2"/>
  <c r="Q90" i="2"/>
  <c r="AK88" i="2"/>
  <c r="U88" i="2" s="1"/>
  <c r="W88" i="2" s="1"/>
  <c r="AJ88" i="2"/>
  <c r="AI88" i="2"/>
  <c r="AG88" i="2"/>
  <c r="AC88" i="2"/>
  <c r="P90" i="2" s="1"/>
  <c r="T88" i="2"/>
  <c r="Q87" i="2"/>
  <c r="P87" i="2"/>
  <c r="AI85" i="2"/>
  <c r="AG85" i="2"/>
  <c r="AF85" i="2"/>
  <c r="AJ85" i="2" s="1"/>
  <c r="AC85" i="2"/>
  <c r="T85" i="2"/>
  <c r="AI82" i="2"/>
  <c r="AF82" i="2"/>
  <c r="AC82" i="2"/>
  <c r="P84" i="2" s="1"/>
  <c r="T82" i="2"/>
  <c r="P81" i="2"/>
  <c r="AI79" i="2"/>
  <c r="AF79" i="2"/>
  <c r="AJ79" i="2" s="1"/>
  <c r="AC79" i="2"/>
  <c r="T79" i="2"/>
  <c r="AI76" i="2"/>
  <c r="AF76" i="2"/>
  <c r="AC76" i="2"/>
  <c r="P78" i="2" s="1"/>
  <c r="T76" i="2"/>
  <c r="Q75" i="2"/>
  <c r="P75" i="2"/>
  <c r="AI73" i="2"/>
  <c r="AK73" i="2" s="1"/>
  <c r="AG73" i="2"/>
  <c r="AF73" i="2"/>
  <c r="AJ73" i="2" s="1"/>
  <c r="AC73" i="2"/>
  <c r="U73" i="2"/>
  <c r="T73" i="2"/>
  <c r="AJ70" i="2"/>
  <c r="AI70" i="2"/>
  <c r="AE70" i="2"/>
  <c r="AG70" i="2" s="1"/>
  <c r="Q72" i="2" s="1"/>
  <c r="AC70" i="2"/>
  <c r="P72" i="2" s="1"/>
  <c r="T70" i="2"/>
  <c r="AJ67" i="2"/>
  <c r="AE67" i="2"/>
  <c r="AG67" i="2" s="1"/>
  <c r="Q69" i="2" s="1"/>
  <c r="AA67" i="2"/>
  <c r="T67" i="2"/>
  <c r="P66" i="2"/>
  <c r="AF64" i="2"/>
  <c r="AJ64" i="2" s="1"/>
  <c r="AE64" i="2"/>
  <c r="AC64" i="2"/>
  <c r="T64" i="2"/>
  <c r="Q63" i="2"/>
  <c r="AJ61" i="2"/>
  <c r="AI61" i="2"/>
  <c r="AK61" i="2" s="1"/>
  <c r="U61" i="2" s="1"/>
  <c r="W61" i="2" s="1"/>
  <c r="AG61" i="2"/>
  <c r="AC61" i="2"/>
  <c r="P63" i="2" s="1"/>
  <c r="T61" i="2"/>
  <c r="P60" i="2"/>
  <c r="AI58" i="2"/>
  <c r="AK58" i="2" s="1"/>
  <c r="U58" i="2" s="1"/>
  <c r="AF58" i="2"/>
  <c r="AJ58" i="2" s="1"/>
  <c r="AC58" i="2"/>
  <c r="T58" i="2"/>
  <c r="Q57" i="2"/>
  <c r="AK55" i="2"/>
  <c r="U55" i="2" s="1"/>
  <c r="AJ55" i="2"/>
  <c r="AI55" i="2"/>
  <c r="AG55" i="2"/>
  <c r="AD55" i="2"/>
  <c r="P57" i="2" s="1"/>
  <c r="AC55" i="2"/>
  <c r="T55" i="2"/>
  <c r="P54" i="2"/>
  <c r="AI52" i="2"/>
  <c r="AF52" i="2"/>
  <c r="AJ52" i="2" s="1"/>
  <c r="AD52" i="2"/>
  <c r="AC52" i="2"/>
  <c r="T52" i="2"/>
  <c r="AJ49" i="2"/>
  <c r="AK49" i="2" s="1"/>
  <c r="U49" i="2" s="1"/>
  <c r="AI49" i="2"/>
  <c r="AF49" i="2"/>
  <c r="AG49" i="2" s="1"/>
  <c r="Q51" i="2" s="1"/>
  <c r="AD49" i="2"/>
  <c r="P51" i="2" s="1"/>
  <c r="AC49" i="2"/>
  <c r="T49" i="2"/>
  <c r="Q48" i="2"/>
  <c r="AK46" i="2"/>
  <c r="U46" i="2" s="1"/>
  <c r="AJ46" i="2"/>
  <c r="AI46" i="2"/>
  <c r="AG46" i="2"/>
  <c r="AD46" i="2"/>
  <c r="P48" i="2" s="1"/>
  <c r="AC46" i="2"/>
  <c r="T46" i="2"/>
  <c r="AI43" i="2"/>
  <c r="AK43" i="2" s="1"/>
  <c r="AG43" i="2"/>
  <c r="Q45" i="2" s="1"/>
  <c r="AF43" i="2"/>
  <c r="AJ43" i="2" s="1"/>
  <c r="AE43" i="2"/>
  <c r="AC43" i="2"/>
  <c r="P45" i="2" s="1"/>
  <c r="U43" i="2"/>
  <c r="T43" i="2"/>
  <c r="AJ40" i="2"/>
  <c r="AI40" i="2"/>
  <c r="AK40" i="2" s="1"/>
  <c r="U40" i="2" s="1"/>
  <c r="AG40" i="2"/>
  <c r="AC40" i="2"/>
  <c r="T40" i="2"/>
  <c r="P39" i="2"/>
  <c r="AJ37" i="2"/>
  <c r="AI37" i="2"/>
  <c r="AK37" i="2" s="1"/>
  <c r="AG37" i="2"/>
  <c r="AC37" i="2"/>
  <c r="T37" i="2"/>
  <c r="AJ34" i="2"/>
  <c r="AK34" i="2" s="1"/>
  <c r="AI34" i="2"/>
  <c r="AG34" i="2"/>
  <c r="AC34" i="2"/>
  <c r="U34" i="2"/>
  <c r="T34" i="2"/>
  <c r="AK31" i="2"/>
  <c r="U31" i="2" s="1"/>
  <c r="AJ31" i="2"/>
  <c r="AI31" i="2"/>
  <c r="AG31" i="2"/>
  <c r="Q33" i="2" s="1"/>
  <c r="AC31" i="2"/>
  <c r="P33" i="2" s="1"/>
  <c r="AA31" i="2"/>
  <c r="T31" i="2"/>
  <c r="AI28" i="2"/>
  <c r="AK28" i="2" s="1"/>
  <c r="U28" i="2" s="1"/>
  <c r="AF28" i="2"/>
  <c r="AJ28" i="2" s="1"/>
  <c r="AC28" i="2"/>
  <c r="T28" i="2"/>
  <c r="AM25" i="2"/>
  <c r="AJ25" i="2"/>
  <c r="AI25" i="2"/>
  <c r="AK25" i="2" s="1"/>
  <c r="AG25" i="2"/>
  <c r="AC25" i="2"/>
  <c r="U25" i="2"/>
  <c r="W25" i="2" s="1"/>
  <c r="T25" i="2"/>
  <c r="AC22" i="2"/>
  <c r="T22" i="2"/>
  <c r="AL21" i="2"/>
  <c r="AG21" i="2"/>
  <c r="U21" i="2" s="1"/>
  <c r="AF21" i="2"/>
  <c r="AC21" i="2"/>
  <c r="AB21" i="2"/>
  <c r="W21" i="2"/>
  <c r="T21" i="2"/>
  <c r="AG20" i="2"/>
  <c r="U20" i="2" s="1"/>
  <c r="W20" i="2" s="1"/>
  <c r="AF20" i="2"/>
  <c r="AE20" i="2"/>
  <c r="AB20" i="2"/>
  <c r="AC20" i="2" s="1"/>
  <c r="AA20" i="2"/>
  <c r="T20" i="2"/>
  <c r="AJ190" i="2" l="1"/>
  <c r="AK190" i="2" s="1"/>
  <c r="U190" i="2" s="1"/>
  <c r="AG190" i="2"/>
  <c r="Q192" i="2" s="1"/>
  <c r="AG79" i="2"/>
  <c r="Q81" i="2" s="1"/>
  <c r="AG52" i="2"/>
  <c r="Q54" i="2" s="1"/>
  <c r="AI64" i="2"/>
  <c r="AK64" i="2" s="1"/>
  <c r="U64" i="2" s="1"/>
  <c r="AE198" i="2"/>
  <c r="AE204" i="2" s="1"/>
  <c r="AK205" i="2" s="1"/>
  <c r="AG64" i="2"/>
  <c r="Q66" i="2" s="1"/>
  <c r="AK79" i="2"/>
  <c r="U79" i="2" s="1"/>
  <c r="AK52" i="2"/>
  <c r="U52" i="2" s="1"/>
  <c r="AC67" i="2"/>
  <c r="P69" i="2" s="1"/>
  <c r="AI67" i="2"/>
  <c r="AK67" i="2" s="1"/>
  <c r="U67" i="2" s="1"/>
  <c r="AK70" i="2"/>
  <c r="U70" i="2" s="1"/>
  <c r="AG76" i="2"/>
  <c r="Q78" i="2" s="1"/>
  <c r="AJ76" i="2"/>
  <c r="AK76" i="2" s="1"/>
  <c r="U76" i="2" s="1"/>
  <c r="AG82" i="2"/>
  <c r="Q84" i="2" s="1"/>
  <c r="AJ82" i="2"/>
  <c r="AK82" i="2" s="1"/>
  <c r="U82" i="2" s="1"/>
  <c r="AJ139" i="2"/>
  <c r="AK139" i="2" s="1"/>
  <c r="U139" i="2" s="1"/>
  <c r="AG139" i="2"/>
  <c r="Q141" i="2" s="1"/>
  <c r="AC148" i="2"/>
  <c r="P150" i="2" s="1"/>
  <c r="P149" i="2"/>
  <c r="T148" i="2" s="1"/>
  <c r="AI148" i="2"/>
  <c r="AK148" i="2" s="1"/>
  <c r="U148" i="2" s="1"/>
  <c r="AI94" i="2"/>
  <c r="AK94" i="2" s="1"/>
  <c r="U94" i="2" s="1"/>
  <c r="AG133" i="2"/>
  <c r="Q135" i="2" s="1"/>
  <c r="AK172" i="2"/>
  <c r="U172" i="2" s="1"/>
  <c r="AG175" i="2"/>
  <c r="Q177" i="2" s="1"/>
  <c r="AG181" i="2"/>
  <c r="Q183" i="2" s="1"/>
  <c r="AG193" i="2"/>
  <c r="Q195" i="2" s="1"/>
  <c r="AM204" i="2"/>
  <c r="AG28" i="2"/>
  <c r="AG58" i="2"/>
  <c r="Q60" i="2" s="1"/>
  <c r="AK85" i="2"/>
  <c r="U85" i="2" s="1"/>
  <c r="AG91" i="2"/>
  <c r="Q93" i="2" s="1"/>
  <c r="AG103" i="2"/>
  <c r="Q105" i="2" s="1"/>
  <c r="AJ112" i="2"/>
  <c r="AK112" i="2" s="1"/>
  <c r="U112" i="2" s="1"/>
  <c r="AI118" i="2"/>
  <c r="AK118" i="2" s="1"/>
  <c r="U118" i="2" s="1"/>
  <c r="AE200" i="2"/>
  <c r="AG118" i="2"/>
  <c r="Q120" i="2" s="1"/>
  <c r="AG127" i="2"/>
  <c r="Q129" i="2" s="1"/>
  <c r="AK136" i="2"/>
  <c r="U136" i="2" s="1"/>
  <c r="T172" i="2"/>
  <c r="AI175" i="2"/>
  <c r="AK175" i="2" s="1"/>
  <c r="U175" i="2" s="1"/>
  <c r="AG184" i="2"/>
  <c r="Q186" i="2" s="1"/>
  <c r="Q179" i="2"/>
  <c r="T178" i="2" s="1"/>
  <c r="AI178" i="2"/>
  <c r="AK178" i="2" s="1"/>
  <c r="U178" i="2" s="1"/>
  <c r="AL204" i="2"/>
  <c r="AF22" i="2" s="1"/>
  <c r="AJ22" i="2" s="1"/>
  <c r="AI91" i="2"/>
  <c r="AL205" i="2" l="1"/>
  <c r="AE22" i="2"/>
  <c r="AO91" i="2"/>
  <c r="AK91" i="2"/>
  <c r="U91" i="2" s="1"/>
  <c r="AG22" i="2" l="1"/>
  <c r="AI22" i="2"/>
  <c r="AK22" i="2" s="1"/>
  <c r="U22" i="2" s="1"/>
  <c r="AM37" i="1" l="1"/>
  <c r="AL37" i="1"/>
  <c r="AK37" i="1"/>
  <c r="T37" i="1"/>
  <c r="AI37" i="1"/>
  <c r="U46" i="1"/>
  <c r="T46" i="1"/>
  <c r="U43" i="1"/>
  <c r="AM46" i="1"/>
  <c r="AM43" i="1"/>
  <c r="AM40" i="1"/>
  <c r="U40" i="1"/>
  <c r="T43" i="1"/>
  <c r="T40" i="1"/>
  <c r="AL46" i="1"/>
  <c r="AK46" i="1"/>
  <c r="AL43" i="1"/>
  <c r="AK43" i="1"/>
  <c r="AL40" i="1"/>
  <c r="AK40" i="1"/>
  <c r="W34" i="1"/>
  <c r="AM34" i="1"/>
  <c r="U34" i="1"/>
  <c r="U31" i="1"/>
  <c r="AL34" i="1"/>
  <c r="AK34" i="1"/>
  <c r="AL31" i="1"/>
  <c r="AM31" i="1" s="1"/>
  <c r="AK31" i="1"/>
  <c r="T34" i="1"/>
  <c r="U28" i="1"/>
  <c r="U25" i="1"/>
  <c r="AM28" i="1"/>
  <c r="AL28" i="1"/>
  <c r="AK28" i="1"/>
  <c r="T28" i="1"/>
  <c r="AM25" i="1"/>
  <c r="AL25" i="1"/>
  <c r="AK25" i="1"/>
  <c r="AI46" i="1"/>
  <c r="AI43" i="1"/>
  <c r="AI40" i="1"/>
  <c r="AF34" i="1"/>
  <c r="AI34" i="1" s="1"/>
  <c r="AI31" i="1"/>
  <c r="AG59" i="1"/>
  <c r="AH62" i="1" s="1"/>
  <c r="AH58" i="1"/>
  <c r="AI58" i="1" s="1"/>
  <c r="AH57" i="1"/>
  <c r="AI57" i="1" s="1"/>
  <c r="AH56" i="1"/>
  <c r="AI56" i="1" s="1"/>
  <c r="AH55" i="1"/>
  <c r="AI55" i="1" s="1"/>
  <c r="AH54" i="1"/>
  <c r="AI54" i="1" s="1"/>
  <c r="AH53" i="1"/>
  <c r="AI53" i="1" s="1"/>
  <c r="AH52" i="1"/>
  <c r="AI52" i="1" s="1"/>
  <c r="AI28" i="1"/>
  <c r="AI25" i="1"/>
  <c r="AG24" i="1"/>
  <c r="AI24" i="1" s="1"/>
  <c r="AI59" i="1" l="1"/>
  <c r="AH61" i="1" s="1"/>
  <c r="AI61" i="1" s="1"/>
  <c r="W23" i="1"/>
  <c r="AB23" i="1"/>
  <c r="AD23" i="1" s="1"/>
  <c r="AA34" i="1" l="1"/>
  <c r="AD34" i="1" s="1"/>
  <c r="T24" i="1"/>
  <c r="U24" i="1"/>
  <c r="W24" i="1" s="1"/>
  <c r="AB24" i="1"/>
  <c r="AD24" i="1" s="1"/>
  <c r="AD28" i="1"/>
  <c r="W28" i="1" s="1"/>
  <c r="AD31" i="1"/>
  <c r="W31" i="1" s="1"/>
  <c r="AB59" i="1"/>
  <c r="AC62" i="1" s="1"/>
  <c r="AC58" i="1"/>
  <c r="AD58" i="1" s="1"/>
  <c r="AC57" i="1"/>
  <c r="AD57" i="1" s="1"/>
  <c r="AC56" i="1"/>
  <c r="AD56" i="1" s="1"/>
  <c r="AC55" i="1"/>
  <c r="AD55" i="1" s="1"/>
  <c r="AC54" i="1"/>
  <c r="AD54" i="1" s="1"/>
  <c r="AC53" i="1"/>
  <c r="AD53" i="1" s="1"/>
  <c r="AC52" i="1"/>
  <c r="AD52" i="1" s="1"/>
  <c r="AD37" i="1"/>
  <c r="W37" i="1" s="1"/>
  <c r="AD40" i="1"/>
  <c r="W40" i="1" s="1"/>
  <c r="AD43" i="1"/>
  <c r="W43" i="1" s="1"/>
  <c r="AD46" i="1"/>
  <c r="W46" i="1" s="1"/>
  <c r="W25" i="1"/>
  <c r="AD25" i="1"/>
  <c r="AD59" i="1" l="1"/>
  <c r="AC61" i="1" s="1"/>
  <c r="AD61" i="1" s="1"/>
</calcChain>
</file>

<file path=xl/comments1.xml><?xml version="1.0" encoding="utf-8"?>
<comments xmlns="http://schemas.openxmlformats.org/spreadsheetml/2006/main">
  <authors>
    <author>CRISTIAN DIAZ</author>
  </authors>
  <commentList>
    <comment ref="AF64" authorId="0">
      <text>
        <r>
          <rPr>
            <b/>
            <sz val="8"/>
            <color indexed="81"/>
            <rFont val="Tahoma"/>
            <family val="2"/>
          </rPr>
          <t xml:space="preserve">CRISTIAN DIAZ:
ejercicio anterior mismo periodo
</t>
        </r>
      </text>
    </comment>
    <comment ref="AF91" authorId="0">
      <text>
        <r>
          <rPr>
            <b/>
            <sz val="8"/>
            <color indexed="81"/>
            <rFont val="Tahoma"/>
            <family val="2"/>
          </rPr>
          <t xml:space="preserve">CRISTIAN DIAZ:
ejercicio anterior mismo periodo
</t>
        </r>
      </text>
    </comment>
    <comment ref="AF118" authorId="0">
      <text>
        <r>
          <rPr>
            <b/>
            <sz val="8"/>
            <color indexed="81"/>
            <rFont val="Tahoma"/>
            <family val="2"/>
          </rPr>
          <t xml:space="preserve">CRISTIAN DIAZ:
ejercicio anterior mismo periodo
</t>
        </r>
      </text>
    </comment>
    <comment ref="AF145" authorId="0">
      <text>
        <r>
          <rPr>
            <b/>
            <sz val="8"/>
            <color indexed="81"/>
            <rFont val="Tahoma"/>
            <family val="2"/>
          </rPr>
          <t>CRISTIAN DIAZ:</t>
        </r>
        <r>
          <rPr>
            <sz val="8"/>
            <color indexed="81"/>
            <rFont val="Tahoma"/>
            <family val="2"/>
          </rPr>
          <t xml:space="preserve">
ejercicio anterior mismo periodo
</t>
        </r>
      </text>
    </comment>
    <comment ref="AF169" authorId="0">
      <text>
        <r>
          <rPr>
            <b/>
            <sz val="8"/>
            <color indexed="81"/>
            <rFont val="Tahoma"/>
            <family val="2"/>
          </rPr>
          <t>CRISTIAN DIAZ:</t>
        </r>
        <r>
          <rPr>
            <sz val="8"/>
            <color indexed="81"/>
            <rFont val="Tahoma"/>
            <family val="2"/>
          </rPr>
          <t xml:space="preserve">
al agregar las admitidas presentadas mes anterior (547) excede por mucho las recibidas</t>
        </r>
      </text>
    </comment>
    <comment ref="AF172" authorId="0">
      <text>
        <r>
          <rPr>
            <b/>
            <sz val="8"/>
            <color indexed="81"/>
            <rFont val="Tahoma"/>
            <family val="2"/>
          </rPr>
          <t xml:space="preserve">CRISTIAN DIAZ:
ejercicio anterior mismo periodo
</t>
        </r>
      </text>
    </comment>
    <comment ref="AF175" authorId="0">
      <text>
        <r>
          <rPr>
            <b/>
            <sz val="8"/>
            <color indexed="81"/>
            <rFont val="Tahoma"/>
            <family val="2"/>
          </rPr>
          <t>CRISTIAN DIAZ:</t>
        </r>
        <r>
          <rPr>
            <sz val="8"/>
            <color indexed="81"/>
            <rFont val="Tahoma"/>
            <family val="2"/>
          </rPr>
          <t xml:space="preserve">
verificar dato con jdo 2do mercantil</t>
        </r>
      </text>
    </comment>
    <comment ref="AL197" authorId="0">
      <text>
        <r>
          <rPr>
            <b/>
            <sz val="8"/>
            <color indexed="81"/>
            <rFont val="Tahoma"/>
            <family val="2"/>
          </rPr>
          <t>CRISTIAN DIAZ:</t>
        </r>
        <r>
          <rPr>
            <sz val="8"/>
            <color indexed="81"/>
            <rFont val="Tahoma"/>
            <family val="2"/>
          </rPr>
          <t xml:space="preserve">
segunda cifra corresponde a total de asuntos iniciados segunda instancia
</t>
        </r>
      </text>
    </comment>
    <comment ref="AF203" authorId="0">
      <text>
        <r>
          <rPr>
            <b/>
            <sz val="8"/>
            <color indexed="81"/>
            <rFont val="Tahoma"/>
            <family val="2"/>
          </rPr>
          <t>CRISTIAN DIAZ:</t>
        </r>
        <r>
          <rPr>
            <sz val="8"/>
            <color indexed="81"/>
            <rFont val="Tahoma"/>
            <family val="2"/>
          </rPr>
          <t xml:space="preserve">
de proceso, no aud</t>
        </r>
      </text>
    </comment>
  </commentList>
</comments>
</file>

<file path=xl/sharedStrings.xml><?xml version="1.0" encoding="utf-8"?>
<sst xmlns="http://schemas.openxmlformats.org/spreadsheetml/2006/main" count="1210" uniqueCount="478">
  <si>
    <t>MATRIZ DE INDICADORES DE RESULTADOS</t>
  </si>
  <si>
    <t xml:space="preserve">Programa presupuestario:   </t>
  </si>
  <si>
    <t>TSJ - Programa de Administración e imparticion de Justicia 2022</t>
  </si>
  <si>
    <t xml:space="preserve">Ramo:   </t>
  </si>
  <si>
    <t>28 Participaciones a Entidades Federativas y Municipios</t>
  </si>
  <si>
    <t xml:space="preserve">Dependencia o entidad:  </t>
  </si>
  <si>
    <t>Poder Judicial del Estado de Morelos</t>
  </si>
  <si>
    <t xml:space="preserve">Unidades Responsables:  </t>
  </si>
  <si>
    <t>ALINEACION</t>
  </si>
  <si>
    <t>Plan Nacional de Desarrollo 2019-2024</t>
  </si>
  <si>
    <t>Plan Estatal de Desarrollo 2019-2024</t>
  </si>
  <si>
    <t>Programa Institucional</t>
  </si>
  <si>
    <t>Ejes transversales</t>
  </si>
  <si>
    <t>Eje estratégico</t>
  </si>
  <si>
    <t>1. Política y gobierno</t>
  </si>
  <si>
    <t>1.  Paz y seguridad para los morelenses</t>
  </si>
  <si>
    <t>Programa</t>
  </si>
  <si>
    <t>JA - Administración e imparticion de Justicia Alternativa 2022</t>
  </si>
  <si>
    <t>Cero corrupción e impunidad</t>
  </si>
  <si>
    <t>Estrategia</t>
  </si>
  <si>
    <t>Cambio de paradigma en seguridad</t>
  </si>
  <si>
    <t>Procuración de Justicia</t>
  </si>
  <si>
    <t>Objetivo</t>
  </si>
  <si>
    <t>Solución de conflictos a través de mecanismos alternativos que permitan procesos cortos, menores costos y una mayor satisfacción para las partes involucradas.</t>
  </si>
  <si>
    <t>1. Erradicar la corrupción y reactivar la procuración de justicia</t>
  </si>
  <si>
    <t>1.5 Garantizar, promover y proteger los derechos de las víctimas del delito y de violaciones a los derechos humanos considerados como graves por las legislaciones aplicables</t>
  </si>
  <si>
    <t>Meta</t>
  </si>
  <si>
    <t>Asegurar el acceso en condiciones de igualdad a todos los justiciable a un sistema de justicia  alternativa donde se pueda alcanzar un acuerdo entre los involucrados a través de la voluntad, la cooperación y el diálogo</t>
  </si>
  <si>
    <t>Transparencia y rendición de cuentas</t>
  </si>
  <si>
    <t>Clasificación funcional</t>
  </si>
  <si>
    <t>Actividad institucional</t>
  </si>
  <si>
    <t>Finalidad</t>
  </si>
  <si>
    <t>1. Gobierno</t>
  </si>
  <si>
    <t>Función</t>
  </si>
  <si>
    <t>1.2 Justicia</t>
  </si>
  <si>
    <t>Subfunción</t>
  </si>
  <si>
    <t>1.2.1 Impartición de justicia</t>
  </si>
  <si>
    <t>1.2.1.1</t>
  </si>
  <si>
    <t>Impartición de justicia</t>
  </si>
  <si>
    <t>1.2.1.2</t>
  </si>
  <si>
    <t>Administración de justicia</t>
  </si>
  <si>
    <t>Indicadores</t>
  </si>
  <si>
    <t>Linea base</t>
  </si>
  <si>
    <t>Meta anual 2022</t>
  </si>
  <si>
    <t>Avance acumulado</t>
  </si>
  <si>
    <t>Semaforización</t>
  </si>
  <si>
    <t>Nacional</t>
  </si>
  <si>
    <t>Internacional</t>
  </si>
  <si>
    <t>Nivel</t>
  </si>
  <si>
    <t>Nombre del indicador</t>
  </si>
  <si>
    <t>Definición del indicador</t>
  </si>
  <si>
    <t>Método de cálculo</t>
  </si>
  <si>
    <t>Unidad de medidad</t>
  </si>
  <si>
    <t>Tipo</t>
  </si>
  <si>
    <t>Dimensión</t>
  </si>
  <si>
    <t>Sentido</t>
  </si>
  <si>
    <t>Periodicidad</t>
  </si>
  <si>
    <t>Verde</t>
  </si>
  <si>
    <t>= +/- 10%</t>
  </si>
  <si>
    <t>Año</t>
  </si>
  <si>
    <t>Valor</t>
  </si>
  <si>
    <t>1º Trim</t>
  </si>
  <si>
    <t>2º Trim</t>
  </si>
  <si>
    <t>3º Trim</t>
  </si>
  <si>
    <t>4º Trim</t>
  </si>
  <si>
    <t>Absoluto</t>
  </si>
  <si>
    <t>Relativo</t>
  </si>
  <si>
    <t>Amarillo</t>
  </si>
  <si>
    <t>Rojo</t>
  </si>
  <si>
    <t>Fin</t>
  </si>
  <si>
    <t>Contribuir a la seguridad y paz social mediante la cobertura de servicios de impartición de justicia y solución de conflictos por medios alternativos</t>
  </si>
  <si>
    <t>Cobertura general de servicios de impartición de justicia en el estado de Morelos</t>
  </si>
  <si>
    <t>Expresa la proporcion del total de juzgadores por cada 100,000 habitantes</t>
  </si>
  <si>
    <t xml:space="preserve">Numero total de jueces y juezas / población del Estado de Morelos /100,000 </t>
  </si>
  <si>
    <t>Razón</t>
  </si>
  <si>
    <t>Estratégico</t>
  </si>
  <si>
    <t>Eficacia</t>
  </si>
  <si>
    <t>Ascendente</t>
  </si>
  <si>
    <t>Anual</t>
  </si>
  <si>
    <t>Cobertura  de servicios de solucion de conflictos por mecanismos alternativos en el Estado de Morelos</t>
  </si>
  <si>
    <t>Expresa la proporcion de facilitadores del Sistema de Justicia Alternativa por cada 100,000 habitantes</t>
  </si>
  <si>
    <t xml:space="preserve">Numero de facilitadores del Sistema de Justicia Alternativa / población del Estado de Morelos /100,000 </t>
  </si>
  <si>
    <t>Cobertura</t>
  </si>
  <si>
    <t>Propósito</t>
  </si>
  <si>
    <t>Los justiciables acceden al sistema de justicia alternativa para la solución de sus conflictos,  involucrandose de manera voluntaria y proactiva, con la ayuda de mediadores certificados, observando en todo momento los principios de voluntariedad, confidencialidad, equidad y flexibilidad, sin afectar derechos de terceros ni el orden.</t>
  </si>
  <si>
    <t>Indice de conclusión de expedientes</t>
  </si>
  <si>
    <t>Refleja el grado de atención de las causas iniciadas en las distintas sedes del Centro Morelense de Mecanismos Alternativos para la Solución de Controversias</t>
  </si>
  <si>
    <r>
      <t xml:space="preserve">( Total de expedientes concluidos en el sistema de justicia alternativa  /  total de expedientes </t>
    </r>
    <r>
      <rPr>
        <i/>
        <sz val="8"/>
        <color theme="1"/>
        <rFont val="Calibri"/>
        <family val="2"/>
        <scheme val="minor"/>
      </rPr>
      <t>iniciados</t>
    </r>
    <r>
      <rPr>
        <sz val="8"/>
        <color theme="1"/>
        <rFont val="Calibri"/>
        <family val="2"/>
        <scheme val="minor"/>
      </rPr>
      <t xml:space="preserve"> en el sistema de justicia alternativa) X 100.</t>
    </r>
  </si>
  <si>
    <t>Porcentaje</t>
  </si>
  <si>
    <t>Trimestral</t>
  </si>
  <si>
    <r>
      <t xml:space="preserve">Componente 1 </t>
    </r>
    <r>
      <rPr>
        <b/>
        <i/>
        <sz val="9"/>
        <color theme="1"/>
        <rFont val="Calibri"/>
        <family val="2"/>
        <scheme val="minor"/>
      </rPr>
      <t>Gestión Sistema Justicia Alternativa</t>
    </r>
  </si>
  <si>
    <t xml:space="preserve">Conflictos concluidos por mecanismos alternativos de solución </t>
  </si>
  <si>
    <t xml:space="preserve">Porcentaje de acuerdos celebrados </t>
  </si>
  <si>
    <t>Expresa el grado de solución de conflictos mediante la celebración de acuerdos de los expedientes concluidos en las distintas sedes del Centro Morelense de Mecanismos Alternativos para la Solución de Controversias</t>
  </si>
  <si>
    <r>
      <t>( Total de acuerdos celebrados  /  total de expedientes</t>
    </r>
    <r>
      <rPr>
        <i/>
        <sz val="8"/>
        <color theme="1"/>
        <rFont val="Calibri"/>
        <family val="2"/>
        <scheme val="minor"/>
      </rPr>
      <t xml:space="preserve"> concluidos</t>
    </r>
    <r>
      <rPr>
        <sz val="8"/>
        <color theme="1"/>
        <rFont val="Calibri"/>
        <family val="2"/>
        <scheme val="minor"/>
      </rPr>
      <t xml:space="preserve"> en el sistema de justicia alternativa) X 100.</t>
    </r>
  </si>
  <si>
    <t>Gestión</t>
  </si>
  <si>
    <t>Tiempo promedio de resolución de conflictos</t>
  </si>
  <si>
    <t>Mide el tiempo promedio de resolución de los expedientes concluidos</t>
  </si>
  <si>
    <t>Suma de la diferencia en dias entre la fecha de inicio del expediente y la fecha de su conclusión  / total de expedientes concluidos</t>
  </si>
  <si>
    <t>Dias</t>
  </si>
  <si>
    <t>Eficiencia</t>
  </si>
  <si>
    <t>Descendente</t>
  </si>
  <si>
    <t>Indice de satisfaccion</t>
  </si>
  <si>
    <t>Expresa el grado de satisfaccion respecto al servicio recibido en las distintas sedes del Centro Morelense de Mecanismos Alternativos para la Solución de Controversias</t>
  </si>
  <si>
    <t>Suma de calificación del servicio recibido / Total de expedientes concluidos</t>
  </si>
  <si>
    <t>Calidad</t>
  </si>
  <si>
    <t>Actividad 1.1</t>
  </si>
  <si>
    <t>Atención de personas</t>
  </si>
  <si>
    <t>Promedio de personas atendidas al dia por facilitador.</t>
  </si>
  <si>
    <t>Refleja el numero de personas atendidas diariamente por cada facilitador</t>
  </si>
  <si>
    <t>Total de personas atendidas / Número de facilitadores/ numero de dias laborados del periodo</t>
  </si>
  <si>
    <t>Actividad 1.2</t>
  </si>
  <si>
    <t>Ejecución de Invitaciones</t>
  </si>
  <si>
    <t>Porcentaje de invitaciones realizadas</t>
  </si>
  <si>
    <t xml:space="preserve">Mide la proporción de invitaciones realizadas respecto a la cantidad de expedientes iniciados </t>
  </si>
  <si>
    <t>(Número de invitaciones realizadas en el periodo / Expedientes iniciados en el periodo) x 100</t>
  </si>
  <si>
    <t>Actividad 1.3</t>
  </si>
  <si>
    <t>Realización de sesiones</t>
  </si>
  <si>
    <t>Porcentaje de sesiones realizadas</t>
  </si>
  <si>
    <t>Mide la proporción de sesiones realizadas respecto a la cantidad de expedientes iniciados</t>
  </si>
  <si>
    <t>(Sesiones realizadas/ expedientes iniciados) x 100</t>
  </si>
  <si>
    <t>Actividad 1.4</t>
  </si>
  <si>
    <t>Homologación de acuerdos</t>
  </si>
  <si>
    <t>Tasa de homologación de acuerdos celebrados</t>
  </si>
  <si>
    <t>Mide el porcentaje que representan el número de acuerdos homologados con respecto del total de acuerdos celebrados</t>
  </si>
  <si>
    <t>(Número acuerdos homologados / total de acuerdos celebrados en el periodo)x100</t>
  </si>
  <si>
    <t>Ene</t>
  </si>
  <si>
    <t>Feb</t>
  </si>
  <si>
    <t>Mzo</t>
  </si>
  <si>
    <t>Tiempo de resolución</t>
  </si>
  <si>
    <t>xf</t>
  </si>
  <si>
    <t>Lim. Inf</t>
  </si>
  <si>
    <t>Lim Sup</t>
  </si>
  <si>
    <t>Media aritmética=</t>
  </si>
  <si>
    <t>marca clase x</t>
  </si>
  <si>
    <t>Frecuencia          f</t>
  </si>
  <si>
    <t>Personas x facilitador</t>
  </si>
  <si>
    <t>invitaciones por expediente</t>
  </si>
  <si>
    <t>Sesiones por expediente</t>
  </si>
  <si>
    <t>&gt; - 20%</t>
  </si>
  <si>
    <t>= - 20%</t>
  </si>
  <si>
    <t>Instituto de Justicia Alternativa</t>
  </si>
  <si>
    <t>PRIMER TRIMESTRE 2022</t>
  </si>
  <si>
    <t>SEGUNDO TRIMESTRE 2022</t>
  </si>
  <si>
    <t>2 TRIM 2022</t>
  </si>
  <si>
    <t>Avance  2022 Valor absoluto</t>
  </si>
  <si>
    <t>Avance 2022 Valor relativo</t>
  </si>
  <si>
    <t>ACUMULADO</t>
  </si>
  <si>
    <t xml:space="preserve">Juzgados de primera instancia en materia civil, familiar, mercantil y penal, Salas de Magistrados </t>
  </si>
  <si>
    <t>JT - Administración e imparticion de Justicia Sistema Tradicional 2022</t>
  </si>
  <si>
    <t xml:space="preserve">Impartición de justicia de conformidad con lo dispuesto en los artículos 20 y 86 de la Constitución Política del Estado Libre y Soberano de Morelos. </t>
  </si>
  <si>
    <t>Asegurar el acceso en condiciones de igualdad a todos los justiciable a un sistema de justicia que garantice plenamente la protección y seguridad jurídica, así como el debido proceso, haciendo valer los derechos humanos fundamentales, la igualdad de género y las garantías individuales de los particulares consagrados en la Carta Magna y la Constitución local del Estado como una obligación por parte de las instituciones públicas</t>
  </si>
  <si>
    <t>1971520
CENSO 2020</t>
  </si>
  <si>
    <t>pob proyección 2022</t>
  </si>
  <si>
    <t>2º TRIMESTRE</t>
  </si>
  <si>
    <t>= +/- 20%</t>
  </si>
  <si>
    <t>1º Trim 2022</t>
  </si>
  <si>
    <t>2º Trim 2022</t>
  </si>
  <si>
    <t>Demarcaciones</t>
  </si>
  <si>
    <t>&gt; +/- 20%</t>
  </si>
  <si>
    <t>1 Cuernavaca</t>
  </si>
  <si>
    <t>2 Pte Ixtla</t>
  </si>
  <si>
    <t>3 Cuautla</t>
  </si>
  <si>
    <t>4 Jiutepec</t>
  </si>
  <si>
    <t>Penal Unico</t>
  </si>
  <si>
    <t>Oral Penal</t>
  </si>
  <si>
    <t>Oral Mercatil</t>
  </si>
  <si>
    <t>Laboral</t>
  </si>
  <si>
    <t>Magistrados</t>
  </si>
  <si>
    <t>Cobertura  de servicios de impartición de justicia bajo el Sistema de Justicia Tradicional en el Estado de Morelos</t>
  </si>
  <si>
    <t>Expresa la proporcion de juzgadores del Sistema de Justicia Tradicional por cada 100,000 habitantes</t>
  </si>
  <si>
    <t xml:space="preserve">Numero de jueces y juezas del Sistema de Justicia Tradicional / población del Estado de Morelos /100,000 </t>
  </si>
  <si>
    <t>Los justiciables acceden a un sistema de justicia expedita, imparcial y gratuita</t>
  </si>
  <si>
    <t>Indice medio de resolución de conflictos</t>
  </si>
  <si>
    <t>Refleja el grado de resolución de los casos admitidos en las distintas unidades jurisdiccionales de primera y segunda instancia</t>
  </si>
  <si>
    <t>(Suma de resoluciones definitivas emitidas en 1a y 2a instancias + conclusión por medios alternos / Suma de demandas admitidas en 1a y 2a instancias) * 100</t>
  </si>
  <si>
    <t>SALAS 2A INSTANCIA</t>
  </si>
  <si>
    <r>
      <t xml:space="preserve">Componente 1 </t>
    </r>
    <r>
      <rPr>
        <b/>
        <i/>
        <sz val="9"/>
        <color theme="1"/>
        <rFont val="Calibri"/>
        <family val="2"/>
        <scheme val="minor"/>
      </rPr>
      <t>Gestión Segunda Instancia</t>
    </r>
  </si>
  <si>
    <t>Asuntos promovidos por los justiciables en Segunda Instancia atendidos y resueltos</t>
  </si>
  <si>
    <t>Porcentaje de sentencias definitivas  respecto de los asuntos iniciados en segunda instancia</t>
  </si>
  <si>
    <t xml:space="preserve">Expresa el grado de atención y resolución de los casos recibidos en las distintas Salas de Segunda Instancia </t>
  </si>
  <si>
    <t>(Sentencias definitivas/ asuntos iniciados) * 100</t>
  </si>
  <si>
    <t>Variación porcentual de las sentencias definitivas emitidas en segunda instancia</t>
  </si>
  <si>
    <t>Mide la variacion porcentual de las resoluciones definitivas en segunda instancia respecto al año inmediato anterior</t>
  </si>
  <si>
    <t>((Sentencias definitivas emitidas en segunda instancia/ Sentencias definitivas en segunda instancia emitidas en el mismo periodo del ejercicio inmediato anterior)-1)*100</t>
  </si>
  <si>
    <t>Porcentaje de demandas de amparo en segunda instancia resueltas</t>
  </si>
  <si>
    <t>Expresa el grado de atención y resolución de las demandas de amparo directo por las Salas de Segunda Instancia del Tribunal Superior de Justicia</t>
  </si>
  <si>
    <t>((Amparos concedidos+ amparos denegados+amparos sobreseidos)/demandas de amparo directo recibidas)*100</t>
  </si>
  <si>
    <t>Realización de audiencias</t>
  </si>
  <si>
    <t>Porcentaje de audiencias realizadas</t>
  </si>
  <si>
    <t>Mide la proporción de audiencias realizadas respecto a la cantidad de asuntos iniciados</t>
  </si>
  <si>
    <t>(Audiencias realizadas/ asuntos iniciados)*100</t>
  </si>
  <si>
    <t>Ejecución de notificaciones</t>
  </si>
  <si>
    <t>Porcentaje de notificaciones realizadas</t>
  </si>
  <si>
    <t>Mide la proporción de notificaciones realizadas respecto a la cantidad de asuntos iniciados</t>
  </si>
  <si>
    <t>(Notificaciones realizadas / asuntos iniciados)*100</t>
  </si>
  <si>
    <t>Celebración de plenos</t>
  </si>
  <si>
    <t xml:space="preserve">Porcentaje de sentencias definitivas </t>
  </si>
  <si>
    <t>Mide la proporción de sentencias definitivas respecto de plenos celebrados</t>
  </si>
  <si>
    <t>(Sentencias definitivas/ Plenos celebrados)*100</t>
  </si>
  <si>
    <t>Porcentaje de plenos celebrados</t>
  </si>
  <si>
    <t>Mide la proporción de plenos celebrados respecto a la cantidad de asuntos iniciados</t>
  </si>
  <si>
    <t>(Plenos celebrados/ asuntos iniciados)*100</t>
  </si>
  <si>
    <t>Gestión de amparos directos</t>
  </si>
  <si>
    <t>Porcentaje de amparos directos sobreseidos</t>
  </si>
  <si>
    <t>Mide la proporción de amparos directos sobreseidos</t>
  </si>
  <si>
    <t>(Amparos directos sobreseidos/demandas de amparo radicadas) * 100</t>
  </si>
  <si>
    <t>Porcentaje de amparos directos concedidos</t>
  </si>
  <si>
    <t>Mide la proporción de amparos directos concedidos</t>
  </si>
  <si>
    <t>(Amparos directos concedidos/demandas de amparo radicadas) * 100</t>
  </si>
  <si>
    <t>Porcentaje de amparos directos denegados</t>
  </si>
  <si>
    <t>Mide la proporcion de amparos directos denegados</t>
  </si>
  <si>
    <t>(Amparos directos denegados/demandas de amparo radicadas) * 100</t>
  </si>
  <si>
    <t>Porcentaje de demandas radicadas</t>
  </si>
  <si>
    <t>Mide la proporción de demandas radicadas respecto de las demandas de amparo directo recibidas</t>
  </si>
  <si>
    <t>(Demandas radicadas/ Demandas de amparo directo recibidas)*100</t>
  </si>
  <si>
    <t>Actividad 1.5</t>
  </si>
  <si>
    <t>Recepción de apelaciones</t>
  </si>
  <si>
    <t>Porcentaje de apelaciones recibidas</t>
  </si>
  <si>
    <t>Mide la proporción de apelaciones recibidas respecto a la cantidad de asuntos iniciados</t>
  </si>
  <si>
    <t>(Apelaciones recibidas/ asuntos iniciados)*100</t>
  </si>
  <si>
    <t>JUZGADOS MATERIA CIVIL 1A INSTANCIA</t>
  </si>
  <si>
    <r>
      <t xml:space="preserve">Componente 2 </t>
    </r>
    <r>
      <rPr>
        <b/>
        <i/>
        <sz val="9"/>
        <color theme="1"/>
        <rFont val="Calibri"/>
        <family val="2"/>
        <scheme val="minor"/>
      </rPr>
      <t>Gestion Materia Civil Primera Instancia</t>
    </r>
  </si>
  <si>
    <t>Asuntos en materia civil ingresados por los justiciables en Primera Instancia atendidos y resueltos</t>
  </si>
  <si>
    <t>Porcentaje de sentencias definitivas  respecto de las demandas admitidas en materia civil primera instancia</t>
  </si>
  <si>
    <t xml:space="preserve">Expresa el grado de atención y resolución de las demandas admitidas en los distintos Juzgados en materia Civil de Primera Instancia </t>
  </si>
  <si>
    <t>(Sentencias definitivas en materia civil primera instancia/ demandas admitidas) * 100</t>
  </si>
  <si>
    <t>Variación porcentual de las sentencias definitivas en materia civil emitidas en primera instancia</t>
  </si>
  <si>
    <t>Mide la variacion porcentual de las sentencias definitivas en materia civil en primera instancia respecto al año inmediato anterior</t>
  </si>
  <si>
    <t>((Sentencias definitivas emitidas en materia civil en primera instancia/ Sentencias definitivas en materia civil en primera instancia emitidas en el mismo periodo del ejercicio inmediato anterior)-1)*100</t>
  </si>
  <si>
    <t>Porcentaje de amparos en materia civil primera instancia resueltos</t>
  </si>
  <si>
    <t>Expresa el grado de atención y resolución de amparos en materia civil primera instancia del Tribunal Superior de Justicia</t>
  </si>
  <si>
    <t>((Aamparos concedidos+ amparos denegados+amparos sobreseidos)/Amparos recibidos en materia civil primera instancia)*100</t>
  </si>
  <si>
    <t>Actividad 2.1</t>
  </si>
  <si>
    <t>Admisión de demandas en materia civil primera instancia</t>
  </si>
  <si>
    <t>Porcentaje de demandas en materia civil primera instancia admitidas</t>
  </si>
  <si>
    <t>Mide la proporción de demandas admitidas respecto a la cantidad de demandas presentadas en materia civil primera instancia</t>
  </si>
  <si>
    <t>(Demandas admitidas/ demandas presentadas en materia civil primera instancia)*100</t>
  </si>
  <si>
    <t>Actividad 2.2</t>
  </si>
  <si>
    <t>Ejecución de notificaciones materia civil primera instancia</t>
  </si>
  <si>
    <t>Porcentaje de notificaciones en materia civil primera instancia realizadas</t>
  </si>
  <si>
    <t>Mide la proporción de notificaciones realizadas respecto a la cantidad de demandas admitidas en materia civil primera instancia</t>
  </si>
  <si>
    <t>(Notificaciones realizadas / demandas admitidas en materia civil primera instancia)*100</t>
  </si>
  <si>
    <t>Actividad 2.3</t>
  </si>
  <si>
    <t>Realización de comparecencias en materia civil primera instancia</t>
  </si>
  <si>
    <t>Porcentaje de comparecencias en materia civil primera instancia realizadas</t>
  </si>
  <si>
    <t>Mide la proporción de comparecencias realizadas respecto a la cantidad de demandas admitidas en materia civil primera instancia</t>
  </si>
  <si>
    <t>(Comparecencias realizadas/ demandas admitidas en matericia civil primera instancia)*100</t>
  </si>
  <si>
    <t>Actividad 2.4</t>
  </si>
  <si>
    <t>Gestión de amparos en materia civil primera instancia</t>
  </si>
  <si>
    <t>Porcentaje de amparos sobreseidos en materia civil primera instancia</t>
  </si>
  <si>
    <t>Mide la proporción de amparos sobreseidos en materia civil primera instancia</t>
  </si>
  <si>
    <t>(Amparos sobreseidos/Amparo recibidos en materia civil primera instancia) * 100</t>
  </si>
  <si>
    <t>Porcentaje de amparos concedidos en materia civil primera instancia</t>
  </si>
  <si>
    <t>Mide la proporción de amparos concedidos en materia civil primera instancia</t>
  </si>
  <si>
    <t>(Amparos concedidos/Amparos recibidos en materia civil primera instancia) * 100</t>
  </si>
  <si>
    <t>Porcentaje de amparos denegados en materia civil primera instancia</t>
  </si>
  <si>
    <t>Mide la proporcion de amparos denegados en materia civil primera instancia</t>
  </si>
  <si>
    <t>(Amparos denegados/Amparo recibidos en materia civil primera instancia) * 100</t>
  </si>
  <si>
    <t>JUZGADOS MATERIA FAMILIAR 1A INSTANCIA</t>
  </si>
  <si>
    <r>
      <t xml:space="preserve">Componente 3 </t>
    </r>
    <r>
      <rPr>
        <b/>
        <i/>
        <sz val="9"/>
        <color theme="1"/>
        <rFont val="Calibri"/>
        <family val="2"/>
        <scheme val="minor"/>
      </rPr>
      <t>Gestion Materia Familiar Primera Instancia</t>
    </r>
  </si>
  <si>
    <t>Asuntos en materia familiar ingresados por los justiciables en Primera Instancia atendidos y resueltos</t>
  </si>
  <si>
    <t>Porcentaje de sentencias definitivas  respecto de las demandas admitidas en materia familiar primera instancia</t>
  </si>
  <si>
    <t xml:space="preserve">Expresa el grado de atención y resolución de las demandas admitidas en los distintos Juzgados en materia familiar de primera instancia </t>
  </si>
  <si>
    <t>(Sentencias definitivas en materia familiar primera instancia/ demandas admitidas) * 100</t>
  </si>
  <si>
    <t>Variación porcentual de las sentencias definitivas en materia familiar emitidas en primera instancia</t>
  </si>
  <si>
    <t>Mide la variacion porcentual de las sentencias definitivas en materia familiar en primera instancia respecto al año inmediato anterior</t>
  </si>
  <si>
    <t>((Sentencias definitivas emitidas en materia familiar en primera instancia/ Sentencias definitivas en materia familiar en primera instancia emitidas en el mismo periodo del ejercicio inmediato anterior)-1)*100</t>
  </si>
  <si>
    <t>Porcentaje de amparos en materia familiar primera instancia resueltos</t>
  </si>
  <si>
    <t xml:space="preserve">Expresa el grado de atención y resolución de amparos en materia familiar primera instancia </t>
  </si>
  <si>
    <t>((Aamparos concedidos+ amparos denegados+amparos sobreseidos)/Amparos recibidos en materia familiar primera instancia)*100</t>
  </si>
  <si>
    <t>Actividad 3.1</t>
  </si>
  <si>
    <t>Admisión de demandas en materia familiar primera instancia</t>
  </si>
  <si>
    <t>Porcentaje de demandas en materia familiar primera instancia admitidas</t>
  </si>
  <si>
    <t>Mide la proporción de demandas admitidas respecto a la cantidad de demandas presentadas en materia familiar primera instancia</t>
  </si>
  <si>
    <t>(Demandas admitidas/ demandas presentadas en materia familiar primera instancia)*100</t>
  </si>
  <si>
    <t>Actividad 3.2</t>
  </si>
  <si>
    <t>Ejecución de notificaciones materia familiar primera instancia</t>
  </si>
  <si>
    <t>Porcentaje de notificaciones en materia familiar primera instancia realizadas</t>
  </si>
  <si>
    <t>Mide la proporción de notificaciones realizadas respecto a la cantidad de demandas admitidas en materia familiar primera instancia</t>
  </si>
  <si>
    <t>(Notificaciones realizadas / demandas admitidas en materia familiar primera instancia)*100</t>
  </si>
  <si>
    <t>Actividad 3.3</t>
  </si>
  <si>
    <t>Realización de comparecencias en materia familiar primera instancia</t>
  </si>
  <si>
    <t>Porcentaje de comparecencias en materia familiar primera intancia realizadas</t>
  </si>
  <si>
    <t>Mide la proporción de comparecencias realizadas respecto a la cantidad de demandas admitidas en materia familiar primera instancia</t>
  </si>
  <si>
    <t>(Comparecencias realizadas/ demandas admitidas en materia familiar primera instancia)*100</t>
  </si>
  <si>
    <t>Actividad 3.4</t>
  </si>
  <si>
    <t>Gestión de amparos en materia familiar primera instancia</t>
  </si>
  <si>
    <t>Porcentaje de amparos sobreseidos en materia familiar primera instancia</t>
  </si>
  <si>
    <t>Mide la proporción de amparos sobreseidos en materia familiar primera instancia</t>
  </si>
  <si>
    <t>(Amparos sobreseidos/Amparo recibidos en materia familiar primera instancia) * 100</t>
  </si>
  <si>
    <t>Porcentaje de amparos concedidos en materia familiar primera instancia</t>
  </si>
  <si>
    <t>Mide la proporción de amparos concedidos en materia familiar primera instancia</t>
  </si>
  <si>
    <t>(Amparos concedidos/Amparos recibidos en materia familiar primera instancia) * 100</t>
  </si>
  <si>
    <t>Porcentaje de amparos denegados en materia familiar primera instancia</t>
  </si>
  <si>
    <t>Mide la proporcion de amparos denegados en materia familiar primera instancia</t>
  </si>
  <si>
    <t>(Amparos denegados/Amparo recibidos en materia familiar primera instancia) * 100</t>
  </si>
  <si>
    <t>JUZGADOS MATERIA MERCANTIL 1A INSTANCIA</t>
  </si>
  <si>
    <r>
      <t xml:space="preserve">Componente 4 </t>
    </r>
    <r>
      <rPr>
        <b/>
        <i/>
        <sz val="9"/>
        <color theme="1"/>
        <rFont val="Calibri"/>
        <family val="2"/>
        <scheme val="minor"/>
      </rPr>
      <t>Gestión Materia Mercantil Primera Instancia</t>
    </r>
  </si>
  <si>
    <t>Asuntos en materia mercantil ingresados por los justiciables en Primera Instancia atendidos y resueltos</t>
  </si>
  <si>
    <t>Porcentaje de sentencias definitivas  respecto de las demandas admitidas en materia mercantil primera instancia</t>
  </si>
  <si>
    <t xml:space="preserve">Expresa el grado de atención y resolución de las demandas admitidas en los distintos Juzgados en materia mercantil de primera instancia </t>
  </si>
  <si>
    <t>(Sentencias definitivas en materia mercantil primera instancia/ demandas admitidas) * 100</t>
  </si>
  <si>
    <t>Variación porcentual de las sentencias definitivas en materia mercantil emitidas en primera instancia</t>
  </si>
  <si>
    <t>Mide la variacion porcentual de las sentencias definitivas en materia mercantil en primera instancia respecto al año inmediato anterior</t>
  </si>
  <si>
    <t>((Sentencias definitivas emitidas en materia mercantil en primera instancia/ Sentencias definitivas en materia mercantil en primera instancia emitidas en el mismo periodo del ejercicio inmediato anterior)-1)*100</t>
  </si>
  <si>
    <t>Porcentaje de amparos en materia mercantil primera instancia resueltos</t>
  </si>
  <si>
    <t xml:space="preserve">Expresa el grado de atención y resolución de amparos en materia mercantil primera instancia </t>
  </si>
  <si>
    <t>((Aamparos concedidos+ amparos denegados+amparos sobreseidos)/Amparos recibidos en materia mercantil primera instancia)*100</t>
  </si>
  <si>
    <t>Actividad 4.1</t>
  </si>
  <si>
    <t>Admisión de demandas en materia mercantil primera instancia</t>
  </si>
  <si>
    <t>Porcentaje de demandas en materia mercantil primera instancia admitidas</t>
  </si>
  <si>
    <t>Mide la proporción de demandas admitidas respecto a la cantidad de demandas presentadas en materia mercantil primera instancia</t>
  </si>
  <si>
    <t>(Demandas admitidas/ demandas presentadas en materia mercantil primera instancia)*100</t>
  </si>
  <si>
    <t>Actividad 4.2</t>
  </si>
  <si>
    <t>Ejecución de notificaciones materia mercantil primera instancia</t>
  </si>
  <si>
    <t>Porcentaje de notificaciones en materia mercantil primera instancia realizadas</t>
  </si>
  <si>
    <t>Mide la proporción de notificaciones realizadas respecto a la cantidad de demandas admitidas en materia mercantil primera instancia</t>
  </si>
  <si>
    <t>(Notificaciones realizadas / demandas admitidas en materia mercantil primera instancia)*100</t>
  </si>
  <si>
    <t>Actividad 4.3</t>
  </si>
  <si>
    <t>Realización de comparecencias en materia mercantil primera instancia</t>
  </si>
  <si>
    <t>Porcentaje de comparecencias en materia mercantil primera intancia realizadas</t>
  </si>
  <si>
    <t>Mide la proporción de comparecencias realizadas respecto a la cantidad de demandas admitidas en materia mercantil primera instancia</t>
  </si>
  <si>
    <t>(Comparecencias realizadas/ demandas admitidas en matericia mercantil primera instancia)*100</t>
  </si>
  <si>
    <t>Actividad 4.4</t>
  </si>
  <si>
    <t>Gestión de amparos en materia mercantil primera instancia</t>
  </si>
  <si>
    <t>Porcentaje de amparos sobreseidos en materia mercantil primera instancia</t>
  </si>
  <si>
    <t>Mide la proporción de amparos sobreseidos en materia mercantil primera instancia</t>
  </si>
  <si>
    <t>(Amparos sobreseidos/Amparo recibidos en materia mercantil primera instancia) * 100</t>
  </si>
  <si>
    <t>Porcentaje de amparos concedidos en materia mercantil primera instancia</t>
  </si>
  <si>
    <t>Mide la proporción de amparos concedidos en materia mercantil primera instancia</t>
  </si>
  <si>
    <t>(Amparos concedidos/Amparos recibidos en materia mercantil primera instancia) * 100</t>
  </si>
  <si>
    <t>Porcentaje de amparos denegados en materia mercantil primera instancia</t>
  </si>
  <si>
    <t>Mide la proporcion de amparos denegados en materia mercantil primera instancia</t>
  </si>
  <si>
    <t>(Amparos denegados/Amparo recibidos en materia mercantil primera instancia) * 100</t>
  </si>
  <si>
    <t>JUZGADOS MENOR CIVIL 1A INSTANCIA</t>
  </si>
  <si>
    <r>
      <t xml:space="preserve">Componente 5 </t>
    </r>
    <r>
      <rPr>
        <b/>
        <i/>
        <sz val="9"/>
        <color theme="1"/>
        <rFont val="Calibri"/>
        <family val="2"/>
        <scheme val="minor"/>
      </rPr>
      <t>Gestion Asuntos Menores Materia Civil</t>
    </r>
  </si>
  <si>
    <t>Asuntos menores en materia civil ingresados por los justiciables en Primera Instancia atendidos y resueltos</t>
  </si>
  <si>
    <t>Porcentaje de sentencias definitivas  respecto de las demandas admitidas de asuntos menores en materia civil primera instancia</t>
  </si>
  <si>
    <t xml:space="preserve">Expresa el grado de atención y resolución de las demandas admitidas de asuntos menores en materia civil de primera instancia </t>
  </si>
  <si>
    <t>(Sentencias definitivas de asuntos menores en materia civil primera instancia/ demandas admitidas) * 100</t>
  </si>
  <si>
    <t>Variación porcentual de las sentencias definitivas de asuntos menores en materia civil emitidas en primera instancia</t>
  </si>
  <si>
    <t>Mide la variacion porcentual de las sentencias definitivas de asuntos menores en materia civil en primera instancia respecto al año inmediato anterior</t>
  </si>
  <si>
    <t>((Sentencias definitivas de asuntos menores en materia civil en primera instancia/ Sentencias definitivas de asuntos menores en materia civil en primera instancia emitidas en el mismo periodo del ejercicio inmediato anterior)-1)*100</t>
  </si>
  <si>
    <t>Porcentaje de amparos de asuntos menores en materia civil primera instancia resueltos</t>
  </si>
  <si>
    <t xml:space="preserve">Expresa el grado de atención y resolución de amparos de asuntos menores en materia civil primera instancia </t>
  </si>
  <si>
    <t>((Aamparos concedidos+ amparos denegados+amparos sobreseidos)/Amparos recibidos de asuntos menores en materia civil primera instancia)*100</t>
  </si>
  <si>
    <t>Actividad 5.1</t>
  </si>
  <si>
    <t>Admisión de demandas de asuntos menores en materia civil primera instancia</t>
  </si>
  <si>
    <t>Porcentaje de demandas de asuntos menores en materia civil primera instancia admitidas</t>
  </si>
  <si>
    <t xml:space="preserve">Mide la proporción de demandas admitidas respecto a la cantidad de demandas presentadas sobre asuntos menores en materia civil primera instancia </t>
  </si>
  <si>
    <t>(Demandas admitidas/ demandas presentadas  de asuntos menores en materia civil primera instancia)*100</t>
  </si>
  <si>
    <t>Actividad 5.2</t>
  </si>
  <si>
    <t>Ejecución de notificaciones de asuntos menores en materia civil primera instancia</t>
  </si>
  <si>
    <t>Porcentaje de notificaciones de asuntos menores en materia civil primera instancia realizadas</t>
  </si>
  <si>
    <t>Mide la proporción de notificaciones realizadas respecto a la cantidad de demandas admitidas en asuntos menores en materia civil primera instancia</t>
  </si>
  <si>
    <t>(Notificaciones realizadas / demandas admitidas  de asuntos menores en materia civil primera instancia)*100</t>
  </si>
  <si>
    <t>Actividad 5.3</t>
  </si>
  <si>
    <t>Realización de comparecencias en asuntos menores en materia civil primera instancia</t>
  </si>
  <si>
    <t>Porcentaje de comparecencias de asuntos menores en materia civil primera intancia realizadas</t>
  </si>
  <si>
    <t>Mide la proporción de comparecencias realizadas respecto a la cantidad de demandas admitidas de asuntos menores en materia civil primera instancia</t>
  </si>
  <si>
    <t>(Comparecencias realizadas/ demandas admitidas  de asuntos menores en materia civil primera instancia)*100</t>
  </si>
  <si>
    <t>Actividad 5.4</t>
  </si>
  <si>
    <t>Gestión de amparos  de asuntos menores en materia civil primera instancia</t>
  </si>
  <si>
    <t>Porcentaje de amparos sobreseidos de asuntos menores en materia civil primera instancia</t>
  </si>
  <si>
    <t>Mide la proporción de amparos sobreseidos de asuntos menores en materia civil primera instancia</t>
  </si>
  <si>
    <t>(Amparos sobreseidos/Amparo recibidos de asuntos menores en materia civil primera instancia) * 100</t>
  </si>
  <si>
    <t>Porcentaje de amparos concedidos de asuntos menores en materia civil primera instancia</t>
  </si>
  <si>
    <t>Mide la proporción de amparos concedidos de asuntos menores en materia civil primera instancia</t>
  </si>
  <si>
    <t>(Amparos concedidos/Amparos recibidos de asuntos menores en materia civil primera instancia) * 100</t>
  </si>
  <si>
    <t>Porcentaje de amparos denegados de asuntos menores en materia civil primera instancia</t>
  </si>
  <si>
    <t>Mide la proporcion de amparos denegados de asuntos menores en materia civil primera instancia</t>
  </si>
  <si>
    <t>(Amparos denegados/Amparo recibidos de asuntos menores en materia civil primera instancia) * 100</t>
  </si>
  <si>
    <t>JUZGADOS MENOR MERCANTIL 1A INSTANCIA</t>
  </si>
  <si>
    <r>
      <t xml:space="preserve">Componente 6 </t>
    </r>
    <r>
      <rPr>
        <b/>
        <i/>
        <sz val="9"/>
        <color theme="1"/>
        <rFont val="Calibri"/>
        <family val="2"/>
        <scheme val="minor"/>
      </rPr>
      <t>Gestion Asuntos Menores Materia Mercantil</t>
    </r>
  </si>
  <si>
    <t>Asuntos menores en materia mercantil ingresados por los justiciables en Primera Instancia atendidos y resueltos</t>
  </si>
  <si>
    <t>Porcentaje de sentencias definitivas  respecto de las demandas admitidas de asuntos menores en materia mercantil primera instancia</t>
  </si>
  <si>
    <t xml:space="preserve">Expresa el grado de atención y resolución de las demandas admitidas de asuntos menores en materia mercantil de primera instancia </t>
  </si>
  <si>
    <t>(Sentencias definitivas de asuntos menores en materia mercantil primera instancia/ demandas admitidas) * 100</t>
  </si>
  <si>
    <t>Variación porcentual de las sentencias definitivas de asuntos menores en materia mercantil emitidas en primera instancia</t>
  </si>
  <si>
    <t>Mide la variacion porcentual de las sentencias definitivas de asuntos menores en materia mercantil en primera instancia respecto al año inmediato anterior</t>
  </si>
  <si>
    <t>((Sentencias definitivas de asuntos menores en materia civil en primera instancia/ Sentencias definitivas de asuntos menores en materia mercantil en primera instancia emitidas en el mismo periodo del ejercicio inmediato anterior)-1)*100</t>
  </si>
  <si>
    <t>Porcentaje de amparos de asuntos menores en materia mercantil primera instancia resueltos</t>
  </si>
  <si>
    <t xml:space="preserve">Expresa el grado de atención y resolución de amparos de asuntos menores en materia mercantil primera instancia </t>
  </si>
  <si>
    <t>((Amparos concedidos+ amparos denegados+amparos sobreseidos)/Amparos recibidos de asuntos menores en materia mercantil primera instancia)*100</t>
  </si>
  <si>
    <t>Datos de amparos confirmados por Juzgado Segundo Menor. Trimestre 2 de 2022</t>
  </si>
  <si>
    <t>Actividad 6.1</t>
  </si>
  <si>
    <t>Admisión de demandas de asuntos menores en materia mercantil primera instancia</t>
  </si>
  <si>
    <t>Porcentaje de demandas de asuntos menores en materia mercantil primera instancia admitidas</t>
  </si>
  <si>
    <t xml:space="preserve">Mide la proporción de demandas admitidas respecto a la cantidad de demandas presentadas sobre asuntos menores en materia mercantil primera instancia </t>
  </si>
  <si>
    <t>(Demandas admitidas/ demandas presentadas  de asuntos menores en materia mercantil primera instancia)*100</t>
  </si>
  <si>
    <t>Actividad 6.2</t>
  </si>
  <si>
    <t>Ejecución de notificaciones de asuntos menores en materia mercantil primera instancia</t>
  </si>
  <si>
    <t>Porcentaje de notificaciones de asuntos menores en materia mercantil primera instancia realizadas</t>
  </si>
  <si>
    <t>Mide la proporción de notificaciones realizadas respecto a la cantidad de demandas admitidas en asuntos menores en materia mercantil primera instancia</t>
  </si>
  <si>
    <t>(Notificaciones realizadas / demandas admitidas  de asuntos menores en materia mercantil primera instancia)*100</t>
  </si>
  <si>
    <t>Actividad 6.3</t>
  </si>
  <si>
    <t>Realización de comparecencias en asuntos menores en materia mercantil primera instancia</t>
  </si>
  <si>
    <t>Porcentaje de comparecencias de asuntos menores en materia mercantil primera intancia realizadas</t>
  </si>
  <si>
    <t>Mide la proporción de comparecencias realizadas respecto a la cantidad de demandas admitidas de asuntos menores en materia mercantil primera instancia</t>
  </si>
  <si>
    <t>(Comparecencias realizadas/ demandas admitidas  de asuntos menores en materia mercantil primera instancia)*100</t>
  </si>
  <si>
    <t>Actividad 6.4</t>
  </si>
  <si>
    <t>Gestión de amparos  de asuntos menores en materia mercantil primera instancia</t>
  </si>
  <si>
    <t>Porcentaje de amparos sobreseidos de asuntos menores en materia mercantil primera instancia</t>
  </si>
  <si>
    <t>Mide la proporción de amparos sobreseidos de asuntos menores en materia mercantil primera instancia</t>
  </si>
  <si>
    <t>(Amparos sobreseidos/Amparo recibidos de asuntos menores en materia mercantil primera instancia) * 100</t>
  </si>
  <si>
    <t>Porcentaje de amparos concedidos de asuntos menores en materia mercantil primera instancia</t>
  </si>
  <si>
    <t>Mide la proporción de amparos concedidos de asuntos menores en materia mercantil primera instancia</t>
  </si>
  <si>
    <t>(Amparos concedidos/Amparos recibidos de asuntos menores en materia mercantil primera instancia) * 100</t>
  </si>
  <si>
    <t>Porcentaje de amparos denegados de asuntos menores en materia mercantil primera instancia</t>
  </si>
  <si>
    <t>Mide la proporcion de amparos denegados de asuntos menores en materia mercantil primera instancia</t>
  </si>
  <si>
    <t>(Amparos denegados/Amparo recibidos de asuntos menores en materia mercantil primera instancia) * 100</t>
  </si>
  <si>
    <t>Sentencias definitivas</t>
  </si>
  <si>
    <t>Desistimientos</t>
  </si>
  <si>
    <t>Convenios</t>
  </si>
  <si>
    <t>Apelación Denegada</t>
  </si>
  <si>
    <t>Incompetencia</t>
  </si>
  <si>
    <t>Desistimiento</t>
  </si>
  <si>
    <t>Desiertos</t>
  </si>
  <si>
    <t>Demandas admitidas</t>
  </si>
  <si>
    <t>Demandas Presentadas</t>
  </si>
  <si>
    <t>Segunda Instancia</t>
  </si>
  <si>
    <t>;+474?</t>
  </si>
  <si>
    <t>aa29 + 782</t>
  </si>
  <si>
    <t>asuntos iniciados 2da inst Trim2</t>
  </si>
  <si>
    <t>Civil</t>
  </si>
  <si>
    <t>Familiar</t>
  </si>
  <si>
    <t>Trimestre 2</t>
  </si>
  <si>
    <t>Mercantil</t>
  </si>
  <si>
    <t>Menor civil</t>
  </si>
  <si>
    <t>Menor mercantil</t>
  </si>
  <si>
    <t>Penal Tradicional</t>
  </si>
  <si>
    <t>Suman sentencias y soluciones alternas</t>
  </si>
  <si>
    <t>asuntos 2da inst</t>
  </si>
  <si>
    <t>trimestre 1</t>
  </si>
  <si>
    <t>Juzgado Especializado de Control, Enjuiciamiento y Ejecución del Distrito Judicial Unico del Sistema Penal Acusatorio</t>
  </si>
  <si>
    <t>JO - Administración e imparticion de Justicia Penal Sistema Oral (Acusatorio Adversarial) 2022</t>
  </si>
  <si>
    <t>Asegurar el acceso en condiciones de igualdad a todos los justiciable a un sistema de justicia penal oral que garantice plenamente la protección y seguridad jurídica, así como el debido proceso, haciendo valer los derechos humanos fundamentales, la igualdad de género y las garantías individuales de los particulares consagrados en la Carta Magna y la Constitución local del Estado.</t>
  </si>
  <si>
    <t>2 Trimestre 2022</t>
  </si>
  <si>
    <t>1 TRIM</t>
  </si>
  <si>
    <t>2 TRIM</t>
  </si>
  <si>
    <t>ACUM</t>
  </si>
  <si>
    <t>Cobertura  de servicios de impartición de justicia bajo el Sistema de Justicia Penal Acusatorio en el Estado de Morelos</t>
  </si>
  <si>
    <t>Expresa la proporcion de juzgadores del Sistema de Justicia Penal Acusatorio por cada 100,000 habitantes</t>
  </si>
  <si>
    <t xml:space="preserve">Numero de jueces y juezas del Sistema de Justicia Penal Acusatorio / población del Estado de Morelos /100,000 </t>
  </si>
  <si>
    <t xml:space="preserve">Los justiciables acceden a un sistema de justicia penal donde los conflictos se resuelven de manera imparcial en audiencias orales, de corte acusatorio adversarial y públicas, en las que se observe la presunción de inocencia, el debido proceso y el respeto pleno e irrestricto a los Derechos Humanos. </t>
  </si>
  <si>
    <t>Indice de resolución de conflictos en material penal sistema oral</t>
  </si>
  <si>
    <t>Refleja el grado de resolución de las causas iniciados en las distintas sedes del Juzgado Especializado de Control, Enjuiciamiento y Ejecución del Distrito Judicial Unico del Sistema Penal Acusatorio</t>
  </si>
  <si>
    <r>
      <t>( Total de sentencias dictadas en el sistema de justicia penal oral+Carpetas desahogadas via procedimiento abreviado+carpetas finalizadas por medios alternos  /  total de causas</t>
    </r>
    <r>
      <rPr>
        <i/>
        <sz val="8"/>
        <color theme="1"/>
        <rFont val="Calibri"/>
        <family val="2"/>
        <scheme val="minor"/>
      </rPr>
      <t xml:space="preserve"> iniciadas</t>
    </r>
    <r>
      <rPr>
        <sz val="8"/>
        <color theme="1"/>
        <rFont val="Calibri"/>
        <family val="2"/>
        <scheme val="minor"/>
      </rPr>
      <t xml:space="preserve"> en el sistema de justicia penal oral) X 100.</t>
    </r>
  </si>
  <si>
    <r>
      <t xml:space="preserve">Componente 1 </t>
    </r>
    <r>
      <rPr>
        <b/>
        <i/>
        <sz val="9"/>
        <color theme="1"/>
        <rFont val="Calibri"/>
        <family val="2"/>
        <scheme val="minor"/>
      </rPr>
      <t>Gestión Sistema Justicia Penal Oral</t>
    </r>
  </si>
  <si>
    <t>Causas inicidas por los justiciables en el sistema de Justicia Penal Oral atendidas y resueltas</t>
  </si>
  <si>
    <t>Porcentaje de sentencias definitivas  respecto de los asuntos iniciados en materia penal oral</t>
  </si>
  <si>
    <t>Expresa el grado de resolución de los casos iniciados en la etapa de enjuiciamiento en las distintas sedes del Juzgado Especializado de Control, Enjuiciamiento y Ejecución del Distrito Judicial Unico del Sistema Penal Acusatorio</t>
  </si>
  <si>
    <r>
      <t>( Total de sentencias dictadas en el sistema de justicia penal oral  /  total de juicios</t>
    </r>
    <r>
      <rPr>
        <i/>
        <sz val="8"/>
        <color theme="1"/>
        <rFont val="Calibri"/>
        <family val="2"/>
        <scheme val="minor"/>
      </rPr>
      <t xml:space="preserve"> iniciados</t>
    </r>
    <r>
      <rPr>
        <sz val="8"/>
        <color theme="1"/>
        <rFont val="Calibri"/>
        <family val="2"/>
        <scheme val="minor"/>
      </rPr>
      <t xml:space="preserve"> en el sistema de justicia penal oral) X 100.</t>
    </r>
  </si>
  <si>
    <t>Porcentaje de carpetas que se desahogan por la vía del procedimiento abreviado.</t>
  </si>
  <si>
    <t>Mide la proporción de carpetas que se desahogan por la vía del procedimiento abreviado</t>
  </si>
  <si>
    <t>Número de carpetas que se desahogan por la vía del procedimiento abreviado en el semestre inmediato anterior / total de carpetas que ingresan en el periodo X 100.</t>
  </si>
  <si>
    <t>Porcentaje de carpetas que finalizan por salidas alternas del proceso.</t>
  </si>
  <si>
    <t>Mide la proporción de carpetas que finalizan por soluciones alternas del proceso.</t>
  </si>
  <si>
    <t>Número de Carpetas que finalizan por soluciones alternas, en el semestre inmediato anterior / Total de carpetas que ingresan en el mismo período X 100.</t>
  </si>
  <si>
    <t>Vinculación a proceso</t>
  </si>
  <si>
    <t>Porcentaje de asuntos que de la etapa de control o de primera audiencia, pasan a juicio oral.</t>
  </si>
  <si>
    <t>Mide el porcentaje de asuntos que inician un juicio oral en los juzgados del sistema penal oral.</t>
  </si>
  <si>
    <t>Número de asuntos en etapa de juicio oral / Número de asuntos en etapa de control X 100</t>
  </si>
  <si>
    <t>Porcentaje de audiencias efectivamente desahogadas</t>
  </si>
  <si>
    <t>Mide la proporción de audiencias que efectivamente fueron celebradas</t>
  </si>
  <si>
    <t>Número de audiencias efectivamente desahogadas en el periodo / Audiencias programadas en el periodo</t>
  </si>
  <si>
    <t>Emisión de sentencias</t>
  </si>
  <si>
    <t>Tasa de sentencia y de resolución en juzgados de primera instancia en el sistema de justicia oral y salas .</t>
  </si>
  <si>
    <t>Mide el porcentaje de sentencias y resoluciones emitidas por los órganos jurisdiccionales de primera y segunda instancia, respecto del total de juicios iniciados y apelaciones, en el sistema de justicia oral.</t>
  </si>
  <si>
    <t>( Total de sentencias dictadas en el sistema de justicia oral + resoluciones en salas) / ( total de juicios iniciados en el sistema de justicia oral + expedientes ingresados en sala por apelación del sistema de justicia oral) X 100.</t>
  </si>
  <si>
    <t>171 SEGUNDA INSTYANCIA Penal</t>
  </si>
  <si>
    <t>Tasa de apelación respecto de sentencias en el sistema de justicia oral.</t>
  </si>
  <si>
    <t>Mide el porcentaje que representan el número de apelaciones con respecto del total de sentencias dictadas, en el sistema de justicia oral.</t>
  </si>
  <si>
    <t>(Número total de apelaciones contra sentencias definitivas en el sistema de justicia oral/sentencias dictadas  en el sistema de justicia oral, en el periodo)x100</t>
  </si>
  <si>
    <t>se cuentan abrevs.. Que es casi nula una apel en abrev.</t>
  </si>
  <si>
    <t>Faltan datos para construir valores de referencia</t>
  </si>
  <si>
    <t>Semaforización pendiente por falta de valores de referencia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</si>
</sst>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sz val="8"/>
      <color theme="1"/>
      <name val="Arial Narrow"/>
      <family val="2"/>
    </font>
    <font>
      <i/>
      <sz val="8"/>
      <color theme="1"/>
      <name val="Calibri"/>
      <family val="2"/>
      <scheme val="minor"/>
    </font>
    <font>
      <b/>
      <i/>
      <sz val="9"/>
      <color theme="1"/>
      <name val="Calibri"/>
      <family val="2"/>
      <scheme val="minor"/>
    </font>
    <font>
      <sz val="11"/>
      <color theme="1"/>
      <name val="Calibri"/>
      <family val="2"/>
      <scheme val="minor"/>
    </font>
    <font>
      <u/>
      <sz val="11"/>
      <color theme="1"/>
      <name val="Calibri"/>
      <family val="2"/>
      <scheme val="minor"/>
    </font>
    <font>
      <sz val="11"/>
      <color rgb="FF9C0006"/>
      <name val="Calibri"/>
      <family val="2"/>
      <scheme val="minor"/>
    </font>
    <font>
      <sz val="11"/>
      <color rgb="FFFF0000"/>
      <name val="Calibri"/>
      <family val="2"/>
      <scheme val="minor"/>
    </font>
    <font>
      <b/>
      <sz val="9"/>
      <color theme="9" tint="-0.249977111117893"/>
      <name val="Calibri"/>
      <family val="2"/>
      <scheme val="minor"/>
    </font>
    <font>
      <sz val="10"/>
      <color theme="1"/>
      <name val="Calibri"/>
      <family val="2"/>
      <scheme val="minor"/>
    </font>
    <font>
      <b/>
      <sz val="12"/>
      <color rgb="FFFF0000"/>
      <name val="Calibri"/>
      <family val="2"/>
      <scheme val="minor"/>
    </font>
    <font>
      <b/>
      <sz val="11"/>
      <color rgb="FFFF0000"/>
      <name val="Calibri"/>
      <family val="2"/>
      <scheme val="minor"/>
    </font>
    <font>
      <b/>
      <sz val="9"/>
      <color rgb="FFFF0000"/>
      <name val="Calibri"/>
      <family val="2"/>
      <scheme val="minor"/>
    </font>
    <font>
      <sz val="9"/>
      <color rgb="FFFF0000"/>
      <name val="Calibri"/>
      <family val="2"/>
      <scheme val="minor"/>
    </font>
    <font>
      <b/>
      <u/>
      <sz val="11"/>
      <color theme="1"/>
      <name val="Calibri"/>
      <family val="2"/>
      <scheme val="minor"/>
    </font>
    <font>
      <sz val="10"/>
      <color theme="1"/>
      <name val="Arial Narrow"/>
      <family val="2"/>
    </font>
    <font>
      <b/>
      <sz val="8"/>
      <color theme="1"/>
      <name val="Arial Narrow"/>
      <family val="2"/>
    </font>
    <font>
      <b/>
      <sz val="8"/>
      <color indexed="81"/>
      <name val="Tahoma"/>
      <family val="2"/>
    </font>
    <font>
      <sz val="8"/>
      <color indexed="81"/>
      <name val="Tahoma"/>
      <family val="2"/>
    </font>
    <font>
      <i/>
      <sz val="11"/>
      <color rgb="FFFF0000"/>
      <name val="Calibri"/>
      <family val="2"/>
      <scheme val="minor"/>
    </font>
    <font>
      <sz val="6"/>
      <color theme="1"/>
      <name val="Calibri"/>
      <family val="2"/>
      <scheme val="minor"/>
    </font>
    <font>
      <sz val="11"/>
      <color rgb="FF7030A0"/>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rgb="FFFFC7CE"/>
      </patternFill>
    </fill>
    <fill>
      <patternFill patternType="solid">
        <fgColor rgb="FFFFFF00"/>
        <bgColor indexed="64"/>
      </patternFill>
    </fill>
    <fill>
      <patternFill patternType="solid">
        <fgColor rgb="FF99FF99"/>
        <bgColor indexed="64"/>
      </patternFill>
    </fill>
    <fill>
      <patternFill patternType="solid">
        <fgColor theme="4" tint="0.7999816888943144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rgb="FF92D050"/>
        <bgColor indexed="64"/>
      </patternFill>
    </fill>
    <fill>
      <patternFill patternType="solid">
        <fgColor rgb="FF66FF99"/>
        <bgColor indexed="64"/>
      </patternFill>
    </fill>
  </fills>
  <borders count="18">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style="thin">
        <color indexed="64"/>
      </bottom>
      <diagonal/>
    </border>
    <border>
      <left/>
      <right/>
      <top style="thin">
        <color indexed="64"/>
      </top>
      <bottom style="double">
        <color indexed="64"/>
      </bottom>
      <diagonal/>
    </border>
  </borders>
  <cellStyleXfs count="3">
    <xf numFmtId="0" fontId="0" fillId="0" borderId="0"/>
    <xf numFmtId="9" fontId="10" fillId="0" borderId="0" applyFont="0" applyFill="0" applyBorder="0" applyAlignment="0" applyProtection="0"/>
    <xf numFmtId="0" fontId="12" fillId="4" borderId="0" applyNumberFormat="0" applyBorder="0" applyAlignment="0" applyProtection="0"/>
  </cellStyleXfs>
  <cellXfs count="524">
    <xf numFmtId="0" fontId="0" fillId="0" borderId="0" xfId="0"/>
    <xf numFmtId="0" fontId="2" fillId="0" borderId="1" xfId="0" applyFont="1" applyBorder="1" applyAlignment="1">
      <alignment horizontal="right" vertical="center" wrapText="1"/>
    </xf>
    <xf numFmtId="0" fontId="5" fillId="0" borderId="1" xfId="0" applyFont="1" applyBorder="1"/>
    <xf numFmtId="0" fontId="5" fillId="0" borderId="1" xfId="0" applyFont="1" applyBorder="1" applyAlignment="1">
      <alignment vertical="center"/>
    </xf>
    <xf numFmtId="0" fontId="5" fillId="0" borderId="13" xfId="0" applyFont="1" applyBorder="1"/>
    <xf numFmtId="0" fontId="7" fillId="0" borderId="0" xfId="0" applyFont="1"/>
    <xf numFmtId="0" fontId="3" fillId="0" borderId="8" xfId="0" applyFont="1" applyBorder="1" applyAlignment="1">
      <alignment horizontal="center" vertical="center"/>
    </xf>
    <xf numFmtId="0" fontId="3" fillId="0" borderId="10" xfId="0" quotePrefix="1" applyFont="1" applyBorder="1" applyAlignment="1">
      <alignment vertical="center"/>
    </xf>
    <xf numFmtId="0" fontId="3" fillId="0" borderId="11" xfId="0" applyFont="1" applyBorder="1" applyAlignment="1">
      <alignment horizontal="center" vertical="center"/>
    </xf>
    <xf numFmtId="0" fontId="5" fillId="0" borderId="12" xfId="0" quotePrefix="1" applyFont="1" applyBorder="1" applyAlignment="1">
      <alignment vertical="center"/>
    </xf>
    <xf numFmtId="0" fontId="3" fillId="0" borderId="5" xfId="0" applyFont="1" applyBorder="1" applyAlignment="1">
      <alignment horizontal="center" vertical="center"/>
    </xf>
    <xf numFmtId="0" fontId="5" fillId="0" borderId="7" xfId="0" quotePrefix="1" applyFont="1" applyBorder="1" applyAlignment="1">
      <alignment vertical="center"/>
    </xf>
    <xf numFmtId="0" fontId="3" fillId="0" borderId="13" xfId="0" applyFont="1" applyBorder="1" applyAlignment="1">
      <alignment vertical="center" wrapText="1"/>
    </xf>
    <xf numFmtId="0" fontId="3" fillId="0" borderId="1" xfId="0" applyFont="1" applyBorder="1" applyAlignment="1">
      <alignment vertical="center"/>
    </xf>
    <xf numFmtId="0" fontId="5" fillId="0" borderId="1" xfId="0" applyFont="1" applyBorder="1" applyAlignment="1">
      <alignment horizontal="center" vertical="center"/>
    </xf>
    <xf numFmtId="0" fontId="0" fillId="0" borderId="0" xfId="0" applyAlignment="1">
      <alignment vertical="center"/>
    </xf>
    <xf numFmtId="2"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11" fillId="0" borderId="0" xfId="0" applyFont="1"/>
    <xf numFmtId="0" fontId="0" fillId="0" borderId="0" xfId="0" applyAlignment="1">
      <alignment horizontal="right"/>
    </xf>
    <xf numFmtId="0" fontId="0" fillId="0" borderId="0" xfId="0" applyAlignment="1">
      <alignment horizontal="center" vertical="center" wrapText="1"/>
    </xf>
    <xf numFmtId="0" fontId="0" fillId="0" borderId="0" xfId="0" applyAlignment="1">
      <alignment horizontal="center" vertical="center"/>
    </xf>
    <xf numFmtId="9" fontId="5" fillId="0" borderId="3" xfId="1" applyFont="1" applyBorder="1" applyAlignment="1">
      <alignment vertical="center"/>
    </xf>
    <xf numFmtId="9"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3" fillId="0" borderId="14" xfId="0" applyFont="1" applyBorder="1" applyAlignment="1">
      <alignment horizontal="center" vertical="center"/>
    </xf>
    <xf numFmtId="0" fontId="5" fillId="0" borderId="16" xfId="0" applyFont="1" applyBorder="1" applyAlignment="1">
      <alignmen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164" fontId="5" fillId="0" borderId="1" xfId="0" applyNumberFormat="1" applyFont="1" applyBorder="1" applyAlignment="1">
      <alignment horizontal="center" vertical="center"/>
    </xf>
    <xf numFmtId="0" fontId="5" fillId="2" borderId="2" xfId="0" applyFont="1" applyFill="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right" vertical="center" wrapText="1"/>
    </xf>
    <xf numFmtId="0" fontId="1" fillId="0" borderId="0" xfId="0" applyFont="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2" fillId="0" borderId="1" xfId="0" applyFont="1" applyBorder="1" applyAlignment="1">
      <alignment horizontal="righ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3" fillId="0" borderId="0" xfId="0" applyFont="1" applyBorder="1" applyAlignment="1">
      <alignment horizontal="left" vertical="center" indent="1"/>
    </xf>
    <xf numFmtId="0" fontId="3" fillId="0" borderId="12" xfId="0" applyFont="1" applyBorder="1" applyAlignment="1">
      <alignment horizontal="left" vertical="center" indent="1"/>
    </xf>
    <xf numFmtId="0" fontId="3" fillId="0" borderId="4" xfId="0" applyFont="1" applyBorder="1" applyAlignment="1">
      <alignment horizontal="left" vertical="center" wrapText="1"/>
    </xf>
    <xf numFmtId="0" fontId="3" fillId="0" borderId="5"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0" fillId="0" borderId="0" xfId="0" applyAlignment="1">
      <alignment horizontal="center"/>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center" vertical="center"/>
    </xf>
    <xf numFmtId="164" fontId="5" fillId="0" borderId="14" xfId="1" applyNumberFormat="1" applyFont="1" applyBorder="1" applyAlignment="1">
      <alignment horizontal="center" vertical="center"/>
    </xf>
    <xf numFmtId="164" fontId="5" fillId="0" borderId="15" xfId="1" applyNumberFormat="1" applyFont="1" applyBorder="1" applyAlignment="1">
      <alignment horizontal="center" vertical="center"/>
    </xf>
    <xf numFmtId="164" fontId="5" fillId="0" borderId="13" xfId="1" applyNumberFormat="1" applyFont="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9" fontId="5" fillId="0" borderId="10" xfId="1" applyFont="1" applyBorder="1" applyAlignment="1">
      <alignment horizontal="center" vertical="center"/>
    </xf>
    <xf numFmtId="9" fontId="5" fillId="0" borderId="12" xfId="1" applyFont="1" applyBorder="1" applyAlignment="1">
      <alignment horizontal="center" vertical="center"/>
    </xf>
    <xf numFmtId="9" fontId="5" fillId="0" borderId="7" xfId="1" applyFont="1" applyBorder="1" applyAlignment="1">
      <alignment horizontal="center" vertical="center"/>
    </xf>
    <xf numFmtId="1" fontId="5"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14" xfId="0" applyNumberFormat="1" applyFont="1" applyBorder="1" applyAlignment="1">
      <alignment horizontal="center" vertical="center"/>
    </xf>
    <xf numFmtId="165" fontId="5" fillId="0" borderId="15"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0" fillId="5" borderId="0" xfId="0" applyFill="1" applyAlignment="1">
      <alignment wrapText="1"/>
    </xf>
    <xf numFmtId="0" fontId="0" fillId="5" borderId="0" xfId="0" applyFill="1"/>
    <xf numFmtId="0" fontId="0" fillId="0" borderId="0" xfId="0" applyFill="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6" borderId="14" xfId="0" applyFont="1" applyFill="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Alignment="1">
      <alignment horizontal="center"/>
    </xf>
    <xf numFmtId="0" fontId="4" fillId="6" borderId="13" xfId="0" applyFont="1" applyFill="1" applyBorder="1" applyAlignment="1">
      <alignment horizontal="center" vertical="center"/>
    </xf>
    <xf numFmtId="0" fontId="5"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 fontId="3" fillId="0" borderId="1" xfId="0" applyNumberFormat="1" applyFont="1" applyBorder="1" applyAlignment="1">
      <alignment vertical="center"/>
    </xf>
    <xf numFmtId="2" fontId="3" fillId="0" borderId="1" xfId="0" applyNumberFormat="1" applyFont="1" applyBorder="1" applyAlignment="1">
      <alignment vertical="center"/>
    </xf>
    <xf numFmtId="0" fontId="14" fillId="0" borderId="2" xfId="0" applyFont="1" applyBorder="1" applyAlignment="1">
      <alignment vertical="center"/>
    </xf>
    <xf numFmtId="2" fontId="0" fillId="0" borderId="0" xfId="0" applyNumberFormat="1" applyAlignment="1">
      <alignment vertical="center"/>
    </xf>
    <xf numFmtId="0" fontId="12" fillId="4" borderId="0" xfId="2" applyAlignment="1">
      <alignment vertical="center"/>
    </xf>
    <xf numFmtId="0" fontId="5" fillId="0" borderId="13" xfId="0" applyFont="1" applyBorder="1" applyAlignment="1">
      <alignment horizontal="left" vertical="center"/>
    </xf>
    <xf numFmtId="1" fontId="5" fillId="0" borderId="1" xfId="0" applyNumberFormat="1" applyFont="1" applyBorder="1" applyAlignment="1">
      <alignment vertical="center"/>
    </xf>
    <xf numFmtId="2" fontId="5" fillId="0" borderId="1" xfId="0" applyNumberFormat="1" applyFont="1" applyBorder="1" applyAlignment="1">
      <alignment vertical="center"/>
    </xf>
    <xf numFmtId="0" fontId="3" fillId="0" borderId="14" xfId="0" applyFont="1" applyBorder="1" applyAlignment="1">
      <alignment horizontal="left" vertical="center"/>
    </xf>
    <xf numFmtId="164" fontId="0" fillId="0" borderId="0" xfId="1" applyNumberFormat="1" applyFont="1" applyAlignment="1">
      <alignment vertical="center"/>
    </xf>
    <xf numFmtId="0" fontId="5" fillId="0" borderId="15" xfId="0" applyFont="1" applyBorder="1" applyAlignment="1">
      <alignment horizontal="left" vertical="center"/>
    </xf>
    <xf numFmtId="0" fontId="3" fillId="0" borderId="15" xfId="0" applyFont="1" applyBorder="1" applyAlignment="1">
      <alignment horizontal="left" vertical="center"/>
    </xf>
    <xf numFmtId="1" fontId="5" fillId="0" borderId="15" xfId="0" applyNumberFormat="1" applyFont="1" applyBorder="1" applyAlignment="1">
      <alignment horizontal="center" vertical="center"/>
    </xf>
    <xf numFmtId="0" fontId="3" fillId="0" borderId="13" xfId="0" applyFont="1" applyBorder="1" applyAlignment="1">
      <alignment horizontal="left" vertical="center"/>
    </xf>
    <xf numFmtId="1" fontId="5" fillId="0" borderId="13" xfId="0" applyNumberFormat="1" applyFont="1" applyBorder="1" applyAlignment="1">
      <alignment horizontal="center" vertical="center"/>
    </xf>
    <xf numFmtId="0" fontId="1" fillId="7" borderId="12" xfId="0" applyFont="1" applyFill="1" applyBorder="1" applyAlignment="1">
      <alignment horizontal="center" vertical="center" textRotation="255"/>
    </xf>
    <xf numFmtId="0" fontId="5" fillId="7" borderId="14" xfId="0" applyFont="1" applyFill="1" applyBorder="1" applyAlignment="1">
      <alignment horizontal="center" vertical="center" wrapText="1"/>
    </xf>
    <xf numFmtId="0" fontId="3" fillId="7" borderId="14"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4" xfId="0" applyFont="1" applyFill="1" applyBorder="1" applyAlignment="1">
      <alignment horizontal="left" vertical="center"/>
    </xf>
    <xf numFmtId="0" fontId="5" fillId="7" borderId="14" xfId="0" applyFont="1" applyFill="1" applyBorder="1" applyAlignment="1">
      <alignment vertical="center"/>
    </xf>
    <xf numFmtId="9" fontId="2"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0" fontId="4" fillId="7" borderId="1" xfId="0" applyFont="1" applyFill="1" applyBorder="1" applyAlignment="1">
      <alignment horizontal="center" vertical="center"/>
    </xf>
    <xf numFmtId="1" fontId="5" fillId="7" borderId="14" xfId="0" applyNumberFormat="1" applyFont="1" applyFill="1" applyBorder="1" applyAlignment="1">
      <alignment horizontal="center" vertical="center"/>
    </xf>
    <xf numFmtId="164" fontId="5" fillId="7" borderId="14" xfId="1" applyNumberFormat="1" applyFont="1" applyFill="1" applyBorder="1" applyAlignment="1">
      <alignment horizontal="center" vertical="center"/>
    </xf>
    <xf numFmtId="0" fontId="14" fillId="7" borderId="8" xfId="0" applyFont="1" applyFill="1" applyBorder="1" applyAlignment="1">
      <alignment horizontal="left" vertical="center"/>
    </xf>
    <xf numFmtId="9" fontId="5" fillId="7" borderId="10" xfId="1" applyFont="1" applyFill="1" applyBorder="1" applyAlignment="1">
      <alignment horizontal="center" vertical="center"/>
    </xf>
    <xf numFmtId="0" fontId="0" fillId="6" borderId="0" xfId="0" applyFill="1" applyAlignment="1">
      <alignment vertical="center"/>
    </xf>
    <xf numFmtId="164" fontId="0" fillId="6" borderId="0" xfId="1" applyNumberFormat="1" applyFont="1" applyFill="1" applyAlignment="1">
      <alignment vertical="center"/>
    </xf>
    <xf numFmtId="9" fontId="0" fillId="0" borderId="0" xfId="1" applyFont="1"/>
    <xf numFmtId="0" fontId="5" fillId="7" borderId="15" xfId="0" applyFont="1" applyFill="1" applyBorder="1" applyAlignment="1">
      <alignment horizontal="center" vertical="center" wrapText="1"/>
    </xf>
    <xf numFmtId="0" fontId="3" fillId="7" borderId="15"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5" xfId="0" applyFont="1" applyFill="1" applyBorder="1" applyAlignment="1">
      <alignment horizontal="left" vertical="center"/>
    </xf>
    <xf numFmtId="0" fontId="6" fillId="7" borderId="8" xfId="0" applyFont="1" applyFill="1" applyBorder="1" applyAlignment="1">
      <alignment horizontal="left" vertical="center" wrapText="1"/>
    </xf>
    <xf numFmtId="0" fontId="6" fillId="7" borderId="10" xfId="0" applyFont="1" applyFill="1" applyBorder="1" applyAlignment="1">
      <alignment horizontal="left" vertical="center" wrapText="1"/>
    </xf>
    <xf numFmtId="1" fontId="5" fillId="7" borderId="15" xfId="0" applyNumberFormat="1" applyFont="1" applyFill="1" applyBorder="1" applyAlignment="1">
      <alignment horizontal="center" vertical="center"/>
    </xf>
    <xf numFmtId="164" fontId="5" fillId="7" borderId="15" xfId="1" applyNumberFormat="1" applyFont="1" applyFill="1" applyBorder="1" applyAlignment="1">
      <alignment horizontal="center" vertical="center"/>
    </xf>
    <xf numFmtId="0" fontId="14" fillId="7" borderId="11" xfId="0" applyFont="1" applyFill="1" applyBorder="1" applyAlignment="1">
      <alignment horizontal="left" vertical="center"/>
    </xf>
    <xf numFmtId="9" fontId="5" fillId="7" borderId="12" xfId="1" applyFont="1" applyFill="1" applyBorder="1" applyAlignment="1">
      <alignment horizontal="center" vertical="center"/>
    </xf>
    <xf numFmtId="0" fontId="3" fillId="7" borderId="13"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5"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3" xfId="0" applyFont="1" applyFill="1" applyBorder="1" applyAlignment="1">
      <alignment horizontal="left" vertical="center"/>
    </xf>
    <xf numFmtId="164" fontId="5" fillId="7" borderId="1" xfId="0" applyNumberFormat="1" applyFont="1" applyFill="1" applyBorder="1" applyAlignment="1">
      <alignment horizontal="center" vertical="center"/>
    </xf>
    <xf numFmtId="164" fontId="15" fillId="7" borderId="1" xfId="0" applyNumberFormat="1" applyFont="1" applyFill="1" applyBorder="1" applyAlignment="1">
      <alignment horizontal="center" vertical="center"/>
    </xf>
    <xf numFmtId="1" fontId="5" fillId="7" borderId="13" xfId="0" applyNumberFormat="1" applyFont="1" applyFill="1" applyBorder="1" applyAlignment="1">
      <alignment horizontal="center" vertical="center"/>
    </xf>
    <xf numFmtId="164" fontId="5" fillId="7" borderId="13" xfId="1" applyNumberFormat="1" applyFont="1" applyFill="1" applyBorder="1" applyAlignment="1">
      <alignment horizontal="center" vertical="center"/>
    </xf>
    <xf numFmtId="0" fontId="14" fillId="7" borderId="5" xfId="0" applyFont="1" applyFill="1" applyBorder="1" applyAlignment="1">
      <alignment horizontal="left" vertical="center"/>
    </xf>
    <xf numFmtId="9" fontId="5" fillId="7" borderId="7" xfId="1" applyFont="1" applyFill="1" applyBorder="1" applyAlignment="1">
      <alignment horizontal="center" vertical="center"/>
    </xf>
    <xf numFmtId="0" fontId="5" fillId="7" borderId="1" xfId="0" applyFont="1" applyFill="1" applyBorder="1" applyAlignment="1">
      <alignment vertical="center"/>
    </xf>
    <xf numFmtId="0" fontId="5" fillId="7" borderId="8" xfId="0" applyFont="1" applyFill="1" applyBorder="1" applyAlignment="1">
      <alignment horizontal="center"/>
    </xf>
    <xf numFmtId="0" fontId="5" fillId="7" borderId="10" xfId="0" applyFont="1" applyFill="1" applyBorder="1" applyAlignment="1">
      <alignment horizontal="center"/>
    </xf>
    <xf numFmtId="0" fontId="16" fillId="6" borderId="0" xfId="0" applyFont="1" applyFill="1" applyAlignment="1">
      <alignment horizontal="center" vertical="center"/>
    </xf>
    <xf numFmtId="0" fontId="5" fillId="7" borderId="11" xfId="0" applyFont="1" applyFill="1" applyBorder="1" applyAlignment="1">
      <alignment horizontal="center"/>
    </xf>
    <xf numFmtId="0" fontId="5" fillId="7" borderId="12" xfId="0" applyFont="1" applyFill="1" applyBorder="1" applyAlignment="1">
      <alignment horizontal="center"/>
    </xf>
    <xf numFmtId="0" fontId="5" fillId="7" borderId="5" xfId="0" applyFont="1" applyFill="1" applyBorder="1" applyAlignment="1">
      <alignment horizontal="center"/>
    </xf>
    <xf numFmtId="0" fontId="5" fillId="7" borderId="7" xfId="0" applyFont="1" applyFill="1" applyBorder="1" applyAlignment="1">
      <alignment horizontal="center"/>
    </xf>
    <xf numFmtId="166" fontId="0" fillId="0" borderId="0" xfId="0" applyNumberFormat="1" applyAlignment="1">
      <alignment vertical="center"/>
    </xf>
    <xf numFmtId="166" fontId="0" fillId="6" borderId="0" xfId="0" applyNumberFormat="1" applyFill="1" applyAlignment="1">
      <alignment vertical="center"/>
    </xf>
    <xf numFmtId="0" fontId="5" fillId="7" borderId="13" xfId="0" applyFont="1" applyFill="1" applyBorder="1" applyAlignment="1">
      <alignment horizontal="center" vertical="center" wrapText="1"/>
    </xf>
    <xf numFmtId="0" fontId="5" fillId="7" borderId="14" xfId="0" applyFont="1" applyFill="1" applyBorder="1" applyAlignment="1">
      <alignment horizontal="left" vertical="center"/>
    </xf>
    <xf numFmtId="0" fontId="5" fillId="7" borderId="15" xfId="0" applyFont="1" applyFill="1" applyBorder="1" applyAlignment="1">
      <alignment horizontal="left" vertical="center"/>
    </xf>
    <xf numFmtId="0" fontId="5" fillId="7" borderId="13" xfId="0" applyFont="1" applyFill="1" applyBorder="1" applyAlignment="1">
      <alignment horizontal="left" vertical="center"/>
    </xf>
    <xf numFmtId="9" fontId="5" fillId="7" borderId="14" xfId="1" applyFont="1" applyFill="1" applyBorder="1" applyAlignment="1">
      <alignment horizontal="center" vertical="center"/>
    </xf>
    <xf numFmtId="165" fontId="0" fillId="0" borderId="0" xfId="1" applyNumberFormat="1" applyFont="1" applyAlignment="1">
      <alignment vertical="center"/>
    </xf>
    <xf numFmtId="9" fontId="5" fillId="7" borderId="15" xfId="1" applyFont="1" applyFill="1" applyBorder="1" applyAlignment="1">
      <alignment horizontal="center" vertical="center"/>
    </xf>
    <xf numFmtId="9" fontId="5" fillId="7" borderId="1" xfId="1" applyFont="1" applyFill="1" applyBorder="1" applyAlignment="1">
      <alignment horizontal="center" vertical="center"/>
    </xf>
    <xf numFmtId="9" fontId="5" fillId="7" borderId="13" xfId="1" applyFont="1" applyFill="1" applyBorder="1" applyAlignment="1">
      <alignment horizontal="center" vertical="center"/>
    </xf>
    <xf numFmtId="164" fontId="5" fillId="7" borderId="1" xfId="1" applyNumberFormat="1" applyFont="1" applyFill="1" applyBorder="1" applyAlignment="1">
      <alignment horizontal="center" vertical="center"/>
    </xf>
    <xf numFmtId="0" fontId="5" fillId="8" borderId="1" xfId="0" applyFont="1" applyFill="1" applyBorder="1" applyAlignment="1">
      <alignment horizontal="center" vertical="center"/>
    </xf>
    <xf numFmtId="0" fontId="5" fillId="8" borderId="0" xfId="0" applyFont="1" applyFill="1" applyBorder="1" applyAlignment="1">
      <alignment horizontal="center" vertical="center"/>
    </xf>
    <xf numFmtId="0" fontId="1" fillId="7" borderId="12" xfId="0" applyFont="1" applyFill="1" applyBorder="1" applyAlignment="1">
      <alignment horizontal="center" vertical="center" textRotation="255"/>
    </xf>
    <xf numFmtId="0" fontId="1" fillId="9" borderId="12" xfId="0" applyFont="1" applyFill="1" applyBorder="1" applyAlignment="1">
      <alignment horizontal="center" vertical="center" textRotation="255"/>
    </xf>
    <xf numFmtId="0" fontId="5" fillId="9" borderId="14" xfId="0" applyFont="1" applyFill="1" applyBorder="1" applyAlignment="1">
      <alignment horizontal="center" vertical="center" wrapText="1"/>
    </xf>
    <xf numFmtId="0" fontId="3" fillId="9" borderId="14"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0"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14" xfId="0" applyFont="1" applyFill="1" applyBorder="1" applyAlignment="1">
      <alignment horizontal="left" vertical="center"/>
    </xf>
    <xf numFmtId="0" fontId="5" fillId="9" borderId="1" xfId="0" applyFont="1" applyFill="1" applyBorder="1" applyAlignment="1">
      <alignment vertical="center"/>
    </xf>
    <xf numFmtId="9" fontId="2" fillId="9" borderId="1" xfId="0" applyNumberFormat="1" applyFont="1" applyFill="1" applyBorder="1" applyAlignment="1">
      <alignment horizontal="center" vertical="center"/>
    </xf>
    <xf numFmtId="165" fontId="5" fillId="9" borderId="1" xfId="0" applyNumberFormat="1" applyFont="1" applyFill="1" applyBorder="1" applyAlignment="1">
      <alignment horizontal="center" vertical="center"/>
    </xf>
    <xf numFmtId="0" fontId="4" fillId="9" borderId="1" xfId="0" applyFont="1" applyFill="1" applyBorder="1" applyAlignment="1">
      <alignment horizontal="center" vertical="center"/>
    </xf>
    <xf numFmtId="0" fontId="5" fillId="9" borderId="1" xfId="0" applyFont="1" applyFill="1" applyBorder="1" applyAlignment="1">
      <alignment horizontal="center" vertical="center"/>
    </xf>
    <xf numFmtId="1" fontId="5" fillId="9" borderId="14" xfId="0" applyNumberFormat="1" applyFont="1" applyFill="1" applyBorder="1" applyAlignment="1">
      <alignment horizontal="center" vertical="center"/>
    </xf>
    <xf numFmtId="164" fontId="5" fillId="9" borderId="14" xfId="1" applyNumberFormat="1" applyFont="1" applyFill="1" applyBorder="1" applyAlignment="1">
      <alignment horizontal="center" vertical="center"/>
    </xf>
    <xf numFmtId="0" fontId="14" fillId="9" borderId="8" xfId="0" applyFont="1" applyFill="1" applyBorder="1" applyAlignment="1">
      <alignment horizontal="left" vertical="center"/>
    </xf>
    <xf numFmtId="9" fontId="5" fillId="9" borderId="10" xfId="1" applyFont="1" applyFill="1" applyBorder="1" applyAlignment="1">
      <alignment horizontal="center" vertical="center"/>
    </xf>
    <xf numFmtId="0" fontId="1" fillId="3" borderId="0" xfId="0" applyFont="1" applyFill="1" applyAlignment="1">
      <alignment vertical="center"/>
    </xf>
    <xf numFmtId="0" fontId="5" fillId="9" borderId="15" xfId="0" applyFont="1" applyFill="1" applyBorder="1" applyAlignment="1">
      <alignment horizontal="center" vertical="center" wrapText="1"/>
    </xf>
    <xf numFmtId="0" fontId="3" fillId="9" borderId="15" xfId="0" applyFont="1" applyFill="1" applyBorder="1" applyAlignment="1">
      <alignment horizontal="left" vertical="center" wrapText="1"/>
    </xf>
    <xf numFmtId="0" fontId="3" fillId="9" borderId="11" xfId="0" applyFont="1" applyFill="1" applyBorder="1" applyAlignment="1">
      <alignment horizontal="left" vertical="center" wrapText="1"/>
    </xf>
    <xf numFmtId="0" fontId="3" fillId="9" borderId="12" xfId="0" applyFont="1" applyFill="1" applyBorder="1" applyAlignment="1">
      <alignment horizontal="left" vertical="center" wrapText="1"/>
    </xf>
    <xf numFmtId="0" fontId="3" fillId="9" borderId="11"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5" xfId="0" applyFont="1" applyFill="1" applyBorder="1" applyAlignment="1">
      <alignment horizontal="left" vertical="center"/>
    </xf>
    <xf numFmtId="0" fontId="6" fillId="9" borderId="8" xfId="0" applyFont="1" applyFill="1" applyBorder="1" applyAlignment="1">
      <alignment horizontal="left" vertical="center" wrapText="1"/>
    </xf>
    <xf numFmtId="0" fontId="6" fillId="9" borderId="10" xfId="0" applyFont="1" applyFill="1" applyBorder="1" applyAlignment="1">
      <alignment horizontal="left" vertical="center" wrapText="1"/>
    </xf>
    <xf numFmtId="1" fontId="5" fillId="9" borderId="1" xfId="0" applyNumberFormat="1" applyFont="1" applyFill="1" applyBorder="1" applyAlignment="1">
      <alignment horizontal="center" vertical="center"/>
    </xf>
    <xf numFmtId="0" fontId="15" fillId="9" borderId="1" xfId="0" applyFont="1" applyFill="1" applyBorder="1" applyAlignment="1">
      <alignment horizontal="center" vertical="center"/>
    </xf>
    <xf numFmtId="1" fontId="5" fillId="9" borderId="15" xfId="0" applyNumberFormat="1" applyFont="1" applyFill="1" applyBorder="1" applyAlignment="1">
      <alignment horizontal="center" vertical="center"/>
    </xf>
    <xf numFmtId="164" fontId="5" fillId="9" borderId="15" xfId="1" applyNumberFormat="1" applyFont="1" applyFill="1" applyBorder="1" applyAlignment="1">
      <alignment horizontal="center" vertical="center"/>
    </xf>
    <xf numFmtId="0" fontId="14" fillId="9" borderId="11" xfId="0" applyFont="1" applyFill="1" applyBorder="1" applyAlignment="1">
      <alignment horizontal="left" vertical="center"/>
    </xf>
    <xf numFmtId="9" fontId="5" fillId="9" borderId="12" xfId="1" applyFont="1" applyFill="1" applyBorder="1" applyAlignment="1">
      <alignment horizontal="center" vertical="center"/>
    </xf>
    <xf numFmtId="0" fontId="3" fillId="9" borderId="13" xfId="0" applyFont="1" applyFill="1" applyBorder="1" applyAlignment="1">
      <alignment horizontal="left" vertical="center" wrapText="1"/>
    </xf>
    <xf numFmtId="0" fontId="3" fillId="9" borderId="5" xfId="0" applyFont="1" applyFill="1" applyBorder="1" applyAlignment="1">
      <alignment horizontal="left" vertical="center" wrapText="1"/>
    </xf>
    <xf numFmtId="0" fontId="3" fillId="9" borderId="7" xfId="0" applyFont="1" applyFill="1" applyBorder="1" applyAlignment="1">
      <alignment horizontal="left" vertical="center" wrapText="1"/>
    </xf>
    <xf numFmtId="0" fontId="3" fillId="9" borderId="5"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13" xfId="0" applyFont="1" applyFill="1" applyBorder="1" applyAlignment="1">
      <alignment horizontal="left" vertical="center"/>
    </xf>
    <xf numFmtId="164" fontId="5" fillId="9" borderId="1" xfId="1" applyNumberFormat="1" applyFont="1" applyFill="1" applyBorder="1" applyAlignment="1">
      <alignment horizontal="center" vertical="center"/>
    </xf>
    <xf numFmtId="1" fontId="5" fillId="9" borderId="13" xfId="0" applyNumberFormat="1" applyFont="1" applyFill="1" applyBorder="1" applyAlignment="1">
      <alignment horizontal="center" vertical="center"/>
    </xf>
    <xf numFmtId="164" fontId="5" fillId="9" borderId="13" xfId="1" applyNumberFormat="1" applyFont="1" applyFill="1" applyBorder="1" applyAlignment="1">
      <alignment horizontal="center" vertical="center"/>
    </xf>
    <xf numFmtId="0" fontId="14" fillId="9" borderId="5" xfId="0" applyFont="1" applyFill="1" applyBorder="1" applyAlignment="1">
      <alignment horizontal="left" vertical="center"/>
    </xf>
    <xf numFmtId="9" fontId="5" fillId="9" borderId="7" xfId="1" applyFont="1" applyFill="1" applyBorder="1" applyAlignment="1">
      <alignment horizontal="center" vertical="center"/>
    </xf>
    <xf numFmtId="0" fontId="5" fillId="9" borderId="8" xfId="0" applyFont="1" applyFill="1" applyBorder="1" applyAlignment="1">
      <alignment horizontal="center"/>
    </xf>
    <xf numFmtId="0" fontId="5" fillId="9" borderId="10" xfId="0" applyFont="1" applyFill="1" applyBorder="1" applyAlignment="1">
      <alignment horizontal="center"/>
    </xf>
    <xf numFmtId="0" fontId="11" fillId="3" borderId="0" xfId="0" applyFont="1" applyFill="1" applyAlignment="1">
      <alignment vertical="center"/>
    </xf>
    <xf numFmtId="0" fontId="17" fillId="3" borderId="0" xfId="0" applyFont="1" applyFill="1" applyAlignment="1">
      <alignment horizontal="center" vertical="center"/>
    </xf>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5" xfId="0" applyFont="1" applyFill="1" applyBorder="1" applyAlignment="1">
      <alignment horizontal="center"/>
    </xf>
    <xf numFmtId="0" fontId="5" fillId="9" borderId="7" xfId="0" applyFont="1" applyFill="1" applyBorder="1" applyAlignment="1">
      <alignment horizontal="center"/>
    </xf>
    <xf numFmtId="0" fontId="0" fillId="3" borderId="0" xfId="0" applyFill="1" applyAlignment="1">
      <alignment vertical="center"/>
    </xf>
    <xf numFmtId="0" fontId="5" fillId="9" borderId="13" xfId="0" applyFont="1" applyFill="1" applyBorder="1" applyAlignment="1">
      <alignment horizontal="center" vertical="center" wrapText="1"/>
    </xf>
    <xf numFmtId="0" fontId="5" fillId="9" borderId="14" xfId="0" applyFont="1" applyFill="1" applyBorder="1" applyAlignment="1">
      <alignment horizontal="left" vertical="center"/>
    </xf>
    <xf numFmtId="0" fontId="5" fillId="9" borderId="15" xfId="0" applyFont="1" applyFill="1" applyBorder="1" applyAlignment="1">
      <alignment horizontal="left" vertical="center"/>
    </xf>
    <xf numFmtId="0" fontId="5" fillId="9" borderId="13" xfId="0" applyFont="1" applyFill="1" applyBorder="1" applyAlignment="1">
      <alignment horizontal="left" vertical="center"/>
    </xf>
    <xf numFmtId="9" fontId="5" fillId="9" borderId="1" xfId="1" applyFont="1" applyFill="1" applyBorder="1" applyAlignment="1">
      <alignment horizontal="center" vertical="center"/>
    </xf>
    <xf numFmtId="0" fontId="1" fillId="9" borderId="12" xfId="0" applyFont="1" applyFill="1" applyBorder="1" applyAlignment="1">
      <alignment horizontal="center" vertical="center" textRotation="255"/>
    </xf>
    <xf numFmtId="0" fontId="1" fillId="10" borderId="12" xfId="0" applyFont="1" applyFill="1" applyBorder="1" applyAlignment="1">
      <alignment horizontal="center" vertical="center" textRotation="255"/>
    </xf>
    <xf numFmtId="0" fontId="5" fillId="10" borderId="14"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3" fillId="10" borderId="10" xfId="0" applyFont="1" applyFill="1" applyBorder="1" applyAlignment="1">
      <alignment horizontal="left"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5" fillId="10" borderId="1" xfId="0" applyFont="1" applyFill="1" applyBorder="1" applyAlignment="1">
      <alignment vertical="center"/>
    </xf>
    <xf numFmtId="9" fontId="2" fillId="10" borderId="1" xfId="1" applyFont="1" applyFill="1" applyBorder="1" applyAlignment="1">
      <alignment horizontal="center" vertical="center"/>
    </xf>
    <xf numFmtId="0" fontId="5" fillId="10" borderId="1" xfId="0" applyFont="1" applyFill="1" applyBorder="1" applyAlignment="1">
      <alignment horizontal="center" vertical="center"/>
    </xf>
    <xf numFmtId="0" fontId="4" fillId="10" borderId="1" xfId="0" applyFont="1" applyFill="1" applyBorder="1" applyAlignment="1">
      <alignment horizontal="center" vertical="center"/>
    </xf>
    <xf numFmtId="1" fontId="5" fillId="10" borderId="14" xfId="0" applyNumberFormat="1" applyFont="1" applyFill="1" applyBorder="1" applyAlignment="1">
      <alignment horizontal="center" vertical="center"/>
    </xf>
    <xf numFmtId="164" fontId="5" fillId="10" borderId="14" xfId="1" applyNumberFormat="1" applyFont="1" applyFill="1" applyBorder="1" applyAlignment="1">
      <alignment horizontal="center" vertical="center"/>
    </xf>
    <xf numFmtId="0" fontId="18" fillId="10" borderId="8" xfId="0" applyFont="1" applyFill="1" applyBorder="1" applyAlignment="1">
      <alignment horizontal="left" vertical="center"/>
    </xf>
    <xf numFmtId="9" fontId="5" fillId="10" borderId="10" xfId="1" applyFont="1" applyFill="1" applyBorder="1" applyAlignment="1">
      <alignment horizontal="center" vertical="center"/>
    </xf>
    <xf numFmtId="0" fontId="1" fillId="11" borderId="0" xfId="0" applyFont="1" applyFill="1" applyAlignment="1">
      <alignment vertical="center"/>
    </xf>
    <xf numFmtId="0" fontId="5" fillId="10" borderId="15" xfId="0" applyFont="1" applyFill="1" applyBorder="1" applyAlignment="1">
      <alignment horizontal="center" vertical="center" wrapText="1"/>
    </xf>
    <xf numFmtId="0" fontId="3" fillId="10" borderId="15"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1" fontId="5" fillId="10" borderId="15" xfId="0" applyNumberFormat="1" applyFont="1" applyFill="1" applyBorder="1" applyAlignment="1">
      <alignment horizontal="center" vertical="center"/>
    </xf>
    <xf numFmtId="164" fontId="5" fillId="10" borderId="15" xfId="1" applyNumberFormat="1" applyFont="1" applyFill="1" applyBorder="1" applyAlignment="1">
      <alignment horizontal="center" vertical="center"/>
    </xf>
    <xf numFmtId="0" fontId="18" fillId="10" borderId="11" xfId="0" applyFont="1" applyFill="1" applyBorder="1" applyAlignment="1">
      <alignment horizontal="left" vertical="center"/>
    </xf>
    <xf numFmtId="9" fontId="5" fillId="10" borderId="12" xfId="1" applyFont="1" applyFill="1" applyBorder="1" applyAlignment="1">
      <alignment horizontal="center" vertical="center"/>
    </xf>
    <xf numFmtId="0" fontId="3" fillId="10" borderId="13" xfId="0" applyFont="1" applyFill="1" applyBorder="1" applyAlignment="1">
      <alignment horizontal="left" vertical="center" wrapText="1"/>
    </xf>
    <xf numFmtId="0" fontId="3" fillId="10" borderId="5"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5" xfId="0" applyFont="1" applyFill="1" applyBorder="1" applyAlignment="1">
      <alignment horizontal="center" vertical="center" wrapText="1"/>
    </xf>
    <xf numFmtId="0" fontId="3" fillId="10" borderId="7" xfId="0" applyFont="1" applyFill="1" applyBorder="1" applyAlignment="1">
      <alignment horizontal="center" vertical="center" wrapText="1"/>
    </xf>
    <xf numFmtId="164" fontId="5" fillId="10" borderId="1" xfId="1" applyNumberFormat="1" applyFont="1" applyFill="1" applyBorder="1" applyAlignment="1">
      <alignment horizontal="center" vertical="center"/>
    </xf>
    <xf numFmtId="1" fontId="5" fillId="10" borderId="13" xfId="0" applyNumberFormat="1" applyFont="1" applyFill="1" applyBorder="1" applyAlignment="1">
      <alignment horizontal="center" vertical="center"/>
    </xf>
    <xf numFmtId="164" fontId="5" fillId="10" borderId="13" xfId="1" applyNumberFormat="1" applyFont="1" applyFill="1" applyBorder="1" applyAlignment="1">
      <alignment horizontal="center" vertical="center"/>
    </xf>
    <xf numFmtId="0" fontId="18" fillId="10" borderId="5" xfId="0" applyFont="1" applyFill="1" applyBorder="1" applyAlignment="1">
      <alignment horizontal="left" vertical="center"/>
    </xf>
    <xf numFmtId="9" fontId="5" fillId="10" borderId="7" xfId="1" applyFont="1" applyFill="1" applyBorder="1" applyAlignment="1">
      <alignment horizontal="center" vertical="center"/>
    </xf>
    <xf numFmtId="0" fontId="19" fillId="10" borderId="8" xfId="0" applyFont="1" applyFill="1" applyBorder="1" applyAlignment="1">
      <alignment horizontal="center" vertical="center"/>
    </xf>
    <xf numFmtId="0" fontId="11" fillId="11" borderId="0" xfId="0" applyFont="1" applyFill="1" applyAlignment="1">
      <alignment vertical="center"/>
    </xf>
    <xf numFmtId="0" fontId="16" fillId="11" borderId="0" xfId="0" applyFont="1" applyFill="1" applyAlignment="1">
      <alignment horizontal="center" vertical="center"/>
    </xf>
    <xf numFmtId="9" fontId="0" fillId="0" borderId="0" xfId="1" applyFont="1" applyAlignment="1">
      <alignment vertical="center"/>
    </xf>
    <xf numFmtId="0" fontId="19" fillId="10" borderId="11" xfId="0" applyFont="1" applyFill="1" applyBorder="1" applyAlignment="1">
      <alignment horizontal="center" vertical="center"/>
    </xf>
    <xf numFmtId="0" fontId="19" fillId="10" borderId="5" xfId="0" applyFont="1" applyFill="1" applyBorder="1" applyAlignment="1">
      <alignment horizontal="center" vertical="center"/>
    </xf>
    <xf numFmtId="0" fontId="15" fillId="10" borderId="1" xfId="0" applyFont="1" applyFill="1" applyBorder="1" applyAlignment="1">
      <alignment horizontal="center" vertical="center"/>
    </xf>
    <xf numFmtId="0" fontId="5" fillId="10" borderId="13" xfId="0" applyFont="1" applyFill="1" applyBorder="1" applyAlignment="1">
      <alignment horizontal="center" vertical="center" wrapText="1"/>
    </xf>
    <xf numFmtId="0" fontId="5" fillId="10" borderId="14" xfId="0" applyFont="1" applyFill="1" applyBorder="1" applyAlignment="1">
      <alignment horizontal="left" vertical="center"/>
    </xf>
    <xf numFmtId="0" fontId="5" fillId="10" borderId="15" xfId="0" applyFont="1" applyFill="1" applyBorder="1" applyAlignment="1">
      <alignment horizontal="left" vertical="center"/>
    </xf>
    <xf numFmtId="0" fontId="5" fillId="10" borderId="13" xfId="0" applyFont="1" applyFill="1" applyBorder="1" applyAlignment="1">
      <alignment horizontal="left" vertical="center"/>
    </xf>
    <xf numFmtId="0" fontId="1" fillId="10" borderId="12"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5"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15" fillId="2" borderId="1" xfId="0" applyFont="1" applyFill="1" applyBorder="1" applyAlignment="1">
      <alignment horizontal="center" vertical="center"/>
    </xf>
    <xf numFmtId="1" fontId="5" fillId="2" borderId="14" xfId="0" applyNumberFormat="1" applyFont="1" applyFill="1" applyBorder="1" applyAlignment="1">
      <alignment horizontal="center" vertical="center"/>
    </xf>
    <xf numFmtId="164" fontId="5" fillId="2" borderId="14" xfId="1" applyNumberFormat="1" applyFont="1" applyFill="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15"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left" vertical="center"/>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1" fontId="5" fillId="2" borderId="15" xfId="0" applyNumberFormat="1" applyFont="1" applyFill="1" applyBorder="1" applyAlignment="1">
      <alignment horizontal="center" vertical="center"/>
    </xf>
    <xf numFmtId="164" fontId="5" fillId="2" borderId="15" xfId="1" applyNumberFormat="1" applyFont="1" applyFill="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3" fillId="2" borderId="1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left" vertical="center"/>
    </xf>
    <xf numFmtId="164" fontId="5" fillId="2" borderId="1" xfId="1" applyNumberFormat="1" applyFont="1" applyFill="1" applyBorder="1" applyAlignment="1">
      <alignment horizontal="center" vertical="center"/>
    </xf>
    <xf numFmtId="164" fontId="15" fillId="2" borderId="1" xfId="1" applyNumberFormat="1" applyFont="1" applyFill="1" applyBorder="1" applyAlignment="1">
      <alignment horizontal="center" vertical="center"/>
    </xf>
    <xf numFmtId="1" fontId="5" fillId="2" borderId="13" xfId="0" applyNumberFormat="1" applyFont="1" applyFill="1" applyBorder="1" applyAlignment="1">
      <alignment horizontal="center" vertical="center"/>
    </xf>
    <xf numFmtId="164" fontId="5" fillId="2" borderId="13"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11" borderId="0" xfId="0" applyFill="1" applyAlignment="1">
      <alignment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20" fillId="11" borderId="0" xfId="0" applyFont="1" applyFill="1" applyAlignment="1">
      <alignment vertical="center"/>
    </xf>
    <xf numFmtId="0" fontId="1" fillId="2" borderId="12" xfId="0" applyFont="1" applyFill="1" applyBorder="1" applyAlignment="1">
      <alignment horizontal="center" vertical="center" textRotation="255"/>
    </xf>
    <xf numFmtId="0" fontId="1" fillId="12" borderId="12" xfId="0" applyFont="1" applyFill="1" applyBorder="1" applyAlignment="1">
      <alignment horizontal="center" vertical="center" textRotation="255"/>
    </xf>
    <xf numFmtId="0" fontId="5" fillId="12" borderId="14" xfId="0" applyFont="1" applyFill="1" applyBorder="1" applyAlignment="1">
      <alignment horizontal="center" vertical="center" wrapText="1"/>
    </xf>
    <xf numFmtId="0" fontId="3" fillId="12" borderId="14" xfId="0" applyFont="1" applyFill="1" applyBorder="1" applyAlignment="1">
      <alignment horizontal="left" vertical="center" wrapText="1"/>
    </xf>
    <xf numFmtId="0" fontId="3" fillId="12" borderId="8" xfId="0" applyFont="1" applyFill="1" applyBorder="1" applyAlignment="1">
      <alignment horizontal="left" vertical="center" wrapText="1"/>
    </xf>
    <xf numFmtId="0" fontId="3" fillId="12" borderId="10" xfId="0" applyFont="1" applyFill="1" applyBorder="1" applyAlignment="1">
      <alignment horizontal="left" vertical="center" wrapText="1"/>
    </xf>
    <xf numFmtId="0" fontId="3" fillId="12" borderId="8"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4" xfId="0" applyFont="1" applyFill="1" applyBorder="1" applyAlignment="1">
      <alignment horizontal="left" vertical="center"/>
    </xf>
    <xf numFmtId="0" fontId="5" fillId="12" borderId="1" xfId="0" applyFont="1" applyFill="1" applyBorder="1" applyAlignment="1">
      <alignment vertical="center"/>
    </xf>
    <xf numFmtId="9" fontId="2" fillId="12" borderId="1" xfId="1" applyFont="1" applyFill="1" applyBorder="1" applyAlignment="1">
      <alignment horizontal="center" vertical="center"/>
    </xf>
    <xf numFmtId="0" fontId="5" fillId="12" borderId="1" xfId="0" applyFont="1" applyFill="1" applyBorder="1" applyAlignment="1">
      <alignment horizontal="center" vertical="center"/>
    </xf>
    <xf numFmtId="0" fontId="4" fillId="12" borderId="1" xfId="0" applyFont="1" applyFill="1" applyBorder="1" applyAlignment="1">
      <alignment horizontal="center" vertical="center"/>
    </xf>
    <xf numFmtId="1" fontId="5" fillId="12" borderId="14" xfId="0" applyNumberFormat="1" applyFont="1" applyFill="1" applyBorder="1" applyAlignment="1">
      <alignment horizontal="center" vertical="center"/>
    </xf>
    <xf numFmtId="164" fontId="5" fillId="12" borderId="14" xfId="1" applyNumberFormat="1" applyFont="1" applyFill="1" applyBorder="1" applyAlignment="1">
      <alignment horizontal="center" vertical="center"/>
    </xf>
    <xf numFmtId="0" fontId="14" fillId="12" borderId="8" xfId="0" applyFont="1" applyFill="1" applyBorder="1" applyAlignment="1">
      <alignment horizontal="left" vertical="center"/>
    </xf>
    <xf numFmtId="9" fontId="5" fillId="12" borderId="10" xfId="1" applyFont="1" applyFill="1" applyBorder="1" applyAlignment="1">
      <alignment horizontal="center" vertical="center"/>
    </xf>
    <xf numFmtId="0" fontId="1" fillId="12" borderId="0" xfId="0" applyFont="1" applyFill="1" applyAlignment="1">
      <alignment vertical="center"/>
    </xf>
    <xf numFmtId="0" fontId="5" fillId="12" borderId="15" xfId="0" applyFont="1" applyFill="1" applyBorder="1" applyAlignment="1">
      <alignment horizontal="center" vertical="center" wrapText="1"/>
    </xf>
    <xf numFmtId="0" fontId="3" fillId="12" borderId="15" xfId="0" applyFont="1" applyFill="1" applyBorder="1" applyAlignment="1">
      <alignment horizontal="left" vertical="center" wrapText="1"/>
    </xf>
    <xf numFmtId="0" fontId="3" fillId="12" borderId="11" xfId="0" applyFont="1" applyFill="1" applyBorder="1" applyAlignment="1">
      <alignment horizontal="left" vertical="center" wrapText="1"/>
    </xf>
    <xf numFmtId="0" fontId="3" fillId="12" borderId="12" xfId="0" applyFont="1" applyFill="1" applyBorder="1" applyAlignment="1">
      <alignment horizontal="left" vertical="center" wrapText="1"/>
    </xf>
    <xf numFmtId="0" fontId="3" fillId="12" borderId="11"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12" borderId="15" xfId="0" applyFont="1" applyFill="1" applyBorder="1" applyAlignment="1">
      <alignment horizontal="left" vertical="center"/>
    </xf>
    <xf numFmtId="0" fontId="6" fillId="12" borderId="8"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15" fillId="12" borderId="1" xfId="0" applyFont="1" applyFill="1" applyBorder="1" applyAlignment="1">
      <alignment horizontal="center" vertical="center"/>
    </xf>
    <xf numFmtId="1" fontId="5" fillId="12" borderId="15" xfId="0" applyNumberFormat="1" applyFont="1" applyFill="1" applyBorder="1" applyAlignment="1">
      <alignment horizontal="center" vertical="center"/>
    </xf>
    <xf numFmtId="164" fontId="5" fillId="12" borderId="15" xfId="1" applyNumberFormat="1" applyFont="1" applyFill="1" applyBorder="1" applyAlignment="1">
      <alignment horizontal="center" vertical="center"/>
    </xf>
    <xf numFmtId="0" fontId="14" fillId="12" borderId="11" xfId="0" applyFont="1" applyFill="1" applyBorder="1" applyAlignment="1">
      <alignment horizontal="left" vertical="center"/>
    </xf>
    <xf numFmtId="9" fontId="5" fillId="12" borderId="12" xfId="1" applyFont="1" applyFill="1" applyBorder="1" applyAlignment="1">
      <alignment horizontal="center" vertical="center"/>
    </xf>
    <xf numFmtId="0" fontId="3" fillId="12" borderId="13" xfId="0" applyFont="1" applyFill="1" applyBorder="1" applyAlignment="1">
      <alignment horizontal="left" vertical="center" wrapText="1"/>
    </xf>
    <xf numFmtId="0" fontId="3" fillId="12" borderId="5"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13" xfId="0" applyFont="1" applyFill="1" applyBorder="1" applyAlignment="1">
      <alignment horizontal="left" vertical="center"/>
    </xf>
    <xf numFmtId="164" fontId="5" fillId="12" borderId="1" xfId="1" applyNumberFormat="1" applyFont="1" applyFill="1" applyBorder="1" applyAlignment="1">
      <alignment horizontal="center" vertical="center"/>
    </xf>
    <xf numFmtId="164" fontId="15" fillId="12" borderId="1" xfId="1" applyNumberFormat="1" applyFont="1" applyFill="1" applyBorder="1" applyAlignment="1">
      <alignment horizontal="center" vertical="center"/>
    </xf>
    <xf numFmtId="1" fontId="5" fillId="12" borderId="13" xfId="0" applyNumberFormat="1" applyFont="1" applyFill="1" applyBorder="1" applyAlignment="1">
      <alignment horizontal="center" vertical="center"/>
    </xf>
    <xf numFmtId="164" fontId="5" fillId="12" borderId="13" xfId="1" applyNumberFormat="1" applyFont="1" applyFill="1" applyBorder="1" applyAlignment="1">
      <alignment horizontal="center" vertical="center"/>
    </xf>
    <xf numFmtId="0" fontId="14" fillId="12" borderId="5" xfId="0" applyFont="1" applyFill="1" applyBorder="1" applyAlignment="1">
      <alignment horizontal="left" vertical="center"/>
    </xf>
    <xf numFmtId="9" fontId="5" fillId="12" borderId="7" xfId="1" applyFont="1" applyFill="1" applyBorder="1" applyAlignment="1">
      <alignment horizontal="center" vertical="center"/>
    </xf>
    <xf numFmtId="0" fontId="5" fillId="12" borderId="2" xfId="0" applyFont="1" applyFill="1" applyBorder="1" applyAlignment="1">
      <alignment horizontal="center"/>
    </xf>
    <xf numFmtId="0" fontId="5" fillId="12" borderId="3" xfId="0" applyFont="1" applyFill="1" applyBorder="1" applyAlignment="1">
      <alignment horizontal="center"/>
    </xf>
    <xf numFmtId="0" fontId="11" fillId="12" borderId="0" xfId="0" applyFont="1" applyFill="1" applyAlignment="1">
      <alignment vertical="center"/>
    </xf>
    <xf numFmtId="0" fontId="16" fillId="12" borderId="0" xfId="0" applyFont="1" applyFill="1" applyAlignment="1">
      <alignment horizontal="center" vertical="center"/>
    </xf>
    <xf numFmtId="0" fontId="5" fillId="12" borderId="2" xfId="0" applyFont="1" applyFill="1" applyBorder="1" applyAlignment="1">
      <alignment horizontal="center"/>
    </xf>
    <xf numFmtId="0" fontId="5" fillId="12" borderId="3" xfId="0" applyFont="1" applyFill="1" applyBorder="1" applyAlignment="1">
      <alignment horizontal="center"/>
    </xf>
    <xf numFmtId="0" fontId="0" fillId="12" borderId="0" xfId="0" applyFill="1" applyAlignment="1">
      <alignment vertical="center"/>
    </xf>
    <xf numFmtId="0" fontId="5" fillId="12" borderId="13" xfId="0" applyFont="1" applyFill="1" applyBorder="1" applyAlignment="1">
      <alignment horizontal="center" vertical="center" wrapText="1"/>
    </xf>
    <xf numFmtId="0" fontId="5" fillId="12" borderId="14" xfId="0" applyFont="1" applyFill="1" applyBorder="1" applyAlignment="1">
      <alignment horizontal="left" vertical="center"/>
    </xf>
    <xf numFmtId="0" fontId="5" fillId="12" borderId="15" xfId="0" applyFont="1" applyFill="1" applyBorder="1" applyAlignment="1">
      <alignment horizontal="left" vertical="center"/>
    </xf>
    <xf numFmtId="0" fontId="5" fillId="12" borderId="13" xfId="0" applyFont="1" applyFill="1" applyBorder="1" applyAlignment="1">
      <alignment horizontal="left" vertical="center"/>
    </xf>
    <xf numFmtId="0" fontId="1" fillId="12" borderId="12" xfId="0" applyFont="1" applyFill="1" applyBorder="1" applyAlignment="1">
      <alignment horizontal="center" vertical="center" textRotation="255"/>
    </xf>
    <xf numFmtId="0" fontId="1" fillId="3" borderId="12" xfId="0" applyFont="1" applyFill="1" applyBorder="1" applyAlignment="1">
      <alignment horizontal="center" vertical="center" textRotation="255"/>
    </xf>
    <xf numFmtId="0" fontId="5" fillId="3" borderId="14"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4" xfId="0" applyFont="1" applyFill="1" applyBorder="1" applyAlignment="1">
      <alignment horizontal="left" vertical="center"/>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1" fontId="5" fillId="3" borderId="14" xfId="0" applyNumberFormat="1" applyFont="1" applyFill="1" applyBorder="1" applyAlignment="1">
      <alignment horizontal="center" vertical="center"/>
    </xf>
    <xf numFmtId="164" fontId="5" fillId="3" borderId="14" xfId="1" applyNumberFormat="1" applyFont="1" applyFill="1" applyBorder="1" applyAlignment="1">
      <alignment horizontal="center" vertic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1" fillId="13" borderId="0" xfId="0" applyFont="1" applyFill="1" applyAlignment="1">
      <alignment vertical="center"/>
    </xf>
    <xf numFmtId="0" fontId="5" fillId="3" borderId="15"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5" xfId="0" applyFont="1" applyFill="1" applyBorder="1" applyAlignment="1">
      <alignment horizontal="left" vertical="center"/>
    </xf>
    <xf numFmtId="0" fontId="6" fillId="3" borderId="8"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15" fillId="3" borderId="1" xfId="0" applyFont="1" applyFill="1" applyBorder="1" applyAlignment="1">
      <alignment horizontal="center" vertical="center"/>
    </xf>
    <xf numFmtId="1" fontId="5" fillId="3" borderId="15" xfId="0" applyNumberFormat="1" applyFont="1" applyFill="1" applyBorder="1" applyAlignment="1">
      <alignment horizontal="center" vertical="center"/>
    </xf>
    <xf numFmtId="164" fontId="5" fillId="3" borderId="15" xfId="1" applyNumberFormat="1" applyFont="1" applyFill="1" applyBorder="1" applyAlignment="1">
      <alignment horizontal="center" vertic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3" borderId="1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left" vertical="center"/>
    </xf>
    <xf numFmtId="164" fontId="5" fillId="3" borderId="1" xfId="1" applyNumberFormat="1" applyFont="1" applyFill="1" applyBorder="1" applyAlignment="1">
      <alignment horizontal="center" vertical="center"/>
    </xf>
    <xf numFmtId="164" fontId="15" fillId="3" borderId="1" xfId="1"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64" fontId="5" fillId="3" borderId="13" xfId="1" applyNumberFormat="1" applyFont="1" applyFill="1" applyBorder="1" applyAlignment="1">
      <alignment horizontal="center" vertical="center"/>
    </xf>
    <xf numFmtId="0" fontId="1" fillId="14" borderId="0" xfId="0" applyFont="1" applyFill="1" applyAlignment="1">
      <alignment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5" fillId="3" borderId="13" xfId="0" applyFont="1" applyFill="1" applyBorder="1" applyAlignment="1">
      <alignment horizontal="left" vertical="center"/>
    </xf>
    <xf numFmtId="0" fontId="20" fillId="14" borderId="0" xfId="0" applyFont="1" applyFill="1" applyAlignment="1">
      <alignment vertical="center"/>
    </xf>
    <xf numFmtId="0" fontId="1" fillId="3" borderId="0" xfId="0" applyFont="1" applyFill="1" applyBorder="1" applyAlignment="1">
      <alignment horizontal="center" vertical="center" textRotation="255"/>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1" fillId="0" borderId="0" xfId="0" applyFont="1" applyAlignment="1">
      <alignment horizontal="center" vertical="center"/>
    </xf>
    <xf numFmtId="0" fontId="7" fillId="0" borderId="0" xfId="0" applyFont="1" applyAlignment="1">
      <alignment horizontal="center" vertical="center" wrapText="1"/>
    </xf>
    <xf numFmtId="0" fontId="7" fillId="2" borderId="0" xfId="0" applyFont="1" applyFill="1"/>
    <xf numFmtId="0" fontId="7" fillId="15" borderId="0" xfId="0" applyFont="1" applyFill="1"/>
    <xf numFmtId="0" fontId="0" fillId="15" borderId="0" xfId="0" applyFill="1"/>
    <xf numFmtId="0" fontId="22" fillId="2" borderId="0" xfId="0" applyFont="1" applyFill="1"/>
    <xf numFmtId="0" fontId="7" fillId="0" borderId="17" xfId="0" applyFont="1" applyBorder="1"/>
    <xf numFmtId="0" fontId="7" fillId="0" borderId="0" xfId="0" applyFont="1" applyAlignment="1">
      <alignment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165" fontId="5" fillId="0" borderId="1" xfId="0" applyNumberFormat="1" applyFont="1" applyBorder="1" applyAlignment="1">
      <alignment horizontal="center" vertical="center"/>
    </xf>
    <xf numFmtId="0" fontId="14" fillId="0" borderId="5" xfId="0" applyFont="1" applyBorder="1" applyAlignment="1">
      <alignment horizontal="center" vertical="center"/>
    </xf>
    <xf numFmtId="0" fontId="1" fillId="16" borderId="0" xfId="0" applyFont="1" applyFill="1"/>
    <xf numFmtId="0" fontId="0" fillId="16" borderId="0" xfId="0" applyFill="1"/>
    <xf numFmtId="164" fontId="5" fillId="0" borderId="1" xfId="1" applyNumberFormat="1" applyFont="1" applyBorder="1" applyAlignment="1">
      <alignment horizontal="center" vertical="center"/>
    </xf>
    <xf numFmtId="0" fontId="5" fillId="16" borderId="1" xfId="0" applyFont="1" applyFill="1" applyBorder="1" applyAlignment="1">
      <alignment horizontal="center" vertical="center"/>
    </xf>
    <xf numFmtId="0" fontId="5" fillId="16" borderId="0" xfId="0" applyFont="1" applyFill="1" applyBorder="1" applyAlignment="1">
      <alignment horizontal="center" vertical="center"/>
    </xf>
    <xf numFmtId="0" fontId="25" fillId="0" borderId="0" xfId="0" applyFont="1"/>
    <xf numFmtId="0" fontId="26" fillId="0" borderId="0" xfId="0" applyFont="1" applyAlignment="1">
      <alignment wrapText="1"/>
    </xf>
    <xf numFmtId="0" fontId="0" fillId="0" borderId="3" xfId="0" applyBorder="1" applyAlignment="1">
      <alignment horizontal="left" vertical="center" wrapText="1"/>
    </xf>
    <xf numFmtId="0" fontId="13" fillId="0" borderId="0" xfId="0" applyFont="1"/>
    <xf numFmtId="0" fontId="27" fillId="0" borderId="0" xfId="0" applyFont="1"/>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0</xdr:row>
      <xdr:rowOff>79375</xdr:rowOff>
    </xdr:from>
    <xdr:to>
      <xdr:col>2</xdr:col>
      <xdr:colOff>685800</xdr:colOff>
      <xdr:row>9</xdr:row>
      <xdr:rowOff>27640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79375"/>
          <a:ext cx="1476375" cy="1472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1</xdr:row>
      <xdr:rowOff>143029</xdr:rowOff>
    </xdr:from>
    <xdr:to>
      <xdr:col>2</xdr:col>
      <xdr:colOff>762000</xdr:colOff>
      <xdr:row>6</xdr:row>
      <xdr:rowOff>111882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143029"/>
          <a:ext cx="923925" cy="921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104775</xdr:colOff>
      <xdr:row>1</xdr:row>
      <xdr:rowOff>114300</xdr:rowOff>
    </xdr:from>
    <xdr:to>
      <xdr:col>2</xdr:col>
      <xdr:colOff>895350</xdr:colOff>
      <xdr:row>6</xdr:row>
      <xdr:rowOff>83153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114300"/>
          <a:ext cx="790575" cy="9213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V62"/>
  <sheetViews>
    <sheetView tabSelected="1" zoomScale="80" zoomScaleNormal="80" workbookViewId="0">
      <selection activeCell="G20" sqref="G20:H22"/>
    </sheetView>
  </sheetViews>
  <sheetFormatPr baseColWidth="10" defaultRowHeight="15" x14ac:dyDescent="0.25"/>
  <cols>
    <col min="1" max="1" width="4.28515625" customWidth="1"/>
    <col min="2" max="2" width="12" customWidth="1"/>
    <col min="3" max="3" width="18.85546875" customWidth="1"/>
    <col min="4" max="4" width="19.42578125" customWidth="1"/>
    <col min="5" max="5" width="8.85546875" customWidth="1"/>
    <col min="9" max="9" width="9" customWidth="1"/>
    <col min="10" max="10" width="8.28515625" bestFit="1" customWidth="1"/>
    <col min="11" max="11" width="9.5703125" bestFit="1" customWidth="1"/>
    <col min="12" max="13" width="9.85546875" customWidth="1"/>
    <col min="14" max="14" width="5.7109375" bestFit="1" customWidth="1"/>
    <col min="15" max="15" width="5.28515625" customWidth="1"/>
    <col min="16" max="19" width="8.5703125" customWidth="1"/>
    <col min="20" max="21" width="7.28515625" customWidth="1"/>
    <col min="22" max="22" width="6.7109375" customWidth="1"/>
    <col min="23" max="23" width="8.28515625" customWidth="1"/>
    <col min="25" max="25" width="6.140625" bestFit="1" customWidth="1"/>
    <col min="26" max="26" width="8.28515625" bestFit="1" customWidth="1"/>
    <col min="31" max="31" width="7.28515625" customWidth="1"/>
  </cols>
  <sheetData>
    <row r="5" spans="2:23" x14ac:dyDescent="0.25">
      <c r="B5" s="37" t="s">
        <v>0</v>
      </c>
      <c r="C5" s="37"/>
      <c r="D5" s="37"/>
      <c r="E5" s="37"/>
      <c r="F5" s="37"/>
      <c r="G5" s="37"/>
      <c r="H5" s="37"/>
      <c r="I5" s="37"/>
      <c r="J5" s="37"/>
      <c r="K5" s="37"/>
      <c r="L5" s="37"/>
      <c r="M5" s="37"/>
      <c r="N5" s="37"/>
      <c r="O5" s="37"/>
      <c r="P5" s="37"/>
      <c r="Q5" s="37"/>
      <c r="R5" s="37"/>
      <c r="S5" s="37"/>
      <c r="T5" s="37"/>
      <c r="U5" s="37"/>
      <c r="V5" s="37"/>
      <c r="W5" s="37"/>
    </row>
    <row r="8" spans="2:23" hidden="1" x14ac:dyDescent="0.25">
      <c r="B8">
        <v>1</v>
      </c>
      <c r="C8">
        <v>2</v>
      </c>
      <c r="D8">
        <v>3</v>
      </c>
      <c r="E8">
        <v>4</v>
      </c>
      <c r="F8">
        <v>5</v>
      </c>
      <c r="G8">
        <v>6</v>
      </c>
      <c r="H8">
        <v>7</v>
      </c>
      <c r="I8">
        <v>8</v>
      </c>
      <c r="J8">
        <v>9</v>
      </c>
      <c r="K8">
        <v>10</v>
      </c>
      <c r="N8">
        <v>11</v>
      </c>
      <c r="P8">
        <v>12</v>
      </c>
      <c r="Q8">
        <v>13</v>
      </c>
      <c r="R8">
        <v>14</v>
      </c>
      <c r="S8">
        <v>15</v>
      </c>
      <c r="T8">
        <v>16</v>
      </c>
      <c r="U8">
        <v>17</v>
      </c>
      <c r="W8">
        <v>18</v>
      </c>
    </row>
    <row r="10" spans="2:23" ht="15.75" thickBot="1" x14ac:dyDescent="0.3"/>
    <row r="11" spans="2:23" ht="42" customHeight="1" thickBot="1" x14ac:dyDescent="0.3">
      <c r="B11" s="1" t="s">
        <v>1</v>
      </c>
      <c r="C11" s="38" t="s">
        <v>2</v>
      </c>
      <c r="D11" s="39"/>
      <c r="E11" s="1" t="s">
        <v>3</v>
      </c>
      <c r="F11" s="38" t="s">
        <v>4</v>
      </c>
      <c r="G11" s="39"/>
      <c r="H11" s="1" t="s">
        <v>5</v>
      </c>
      <c r="I11" s="40" t="s">
        <v>6</v>
      </c>
      <c r="J11" s="41"/>
      <c r="K11" s="41"/>
      <c r="L11" s="41"/>
      <c r="M11" s="41"/>
      <c r="N11" s="41"/>
      <c r="O11" s="42"/>
      <c r="P11" s="43" t="s">
        <v>7</v>
      </c>
      <c r="Q11" s="43"/>
      <c r="R11" s="43"/>
      <c r="S11" s="43"/>
      <c r="T11" s="44" t="s">
        <v>141</v>
      </c>
      <c r="U11" s="45"/>
      <c r="V11" s="45"/>
      <c r="W11" s="46"/>
    </row>
    <row r="12" spans="2:23" ht="15.75" thickBot="1" x14ac:dyDescent="0.3">
      <c r="B12" s="47" t="s">
        <v>8</v>
      </c>
      <c r="C12" s="47"/>
      <c r="D12" s="47"/>
      <c r="E12" s="47"/>
      <c r="F12" s="47"/>
      <c r="G12" s="47"/>
      <c r="H12" s="47"/>
      <c r="I12" s="47"/>
      <c r="J12" s="47"/>
      <c r="K12" s="47"/>
      <c r="L12" s="47"/>
      <c r="M12" s="47"/>
      <c r="N12" s="47"/>
      <c r="O12" s="47"/>
      <c r="P12" s="47"/>
      <c r="Q12" s="47"/>
      <c r="R12" s="47"/>
      <c r="S12" s="47"/>
      <c r="T12" s="47"/>
      <c r="U12" s="47"/>
      <c r="V12" s="47"/>
      <c r="W12" s="47"/>
    </row>
    <row r="13" spans="2:23" ht="15.75" thickBot="1" x14ac:dyDescent="0.3">
      <c r="B13" s="48" t="s">
        <v>9</v>
      </c>
      <c r="C13" s="48"/>
      <c r="D13" s="48"/>
      <c r="E13" s="48"/>
      <c r="F13" s="49" t="s">
        <v>10</v>
      </c>
      <c r="G13" s="49"/>
      <c r="H13" s="49"/>
      <c r="I13" s="49"/>
      <c r="J13" s="50" t="s">
        <v>11</v>
      </c>
      <c r="K13" s="51"/>
      <c r="L13" s="51"/>
      <c r="M13" s="51"/>
      <c r="N13" s="51"/>
      <c r="O13" s="51"/>
      <c r="P13" s="51"/>
      <c r="Q13" s="51"/>
      <c r="R13" s="51"/>
      <c r="S13" s="51"/>
      <c r="T13" s="52"/>
      <c r="U13" s="50" t="s">
        <v>12</v>
      </c>
      <c r="V13" s="51"/>
      <c r="W13" s="52"/>
    </row>
    <row r="14" spans="2:23" ht="18" customHeight="1" thickBot="1" x14ac:dyDescent="0.3">
      <c r="B14" s="2" t="s">
        <v>13</v>
      </c>
      <c r="C14" s="53" t="s">
        <v>14</v>
      </c>
      <c r="D14" s="54"/>
      <c r="E14" s="55"/>
      <c r="F14" s="40" t="s">
        <v>15</v>
      </c>
      <c r="G14" s="41"/>
      <c r="H14" s="41"/>
      <c r="I14" s="42"/>
      <c r="J14" s="3" t="s">
        <v>16</v>
      </c>
      <c r="K14" s="40" t="s">
        <v>17</v>
      </c>
      <c r="L14" s="41"/>
      <c r="M14" s="41"/>
      <c r="N14" s="41"/>
      <c r="O14" s="41"/>
      <c r="P14" s="41"/>
      <c r="Q14" s="41"/>
      <c r="R14" s="41"/>
      <c r="S14" s="41"/>
      <c r="T14" s="42"/>
      <c r="U14" s="56" t="s">
        <v>18</v>
      </c>
      <c r="V14" s="57"/>
      <c r="W14" s="58"/>
    </row>
    <row r="15" spans="2:23" ht="25.5" customHeight="1" thickBot="1" x14ac:dyDescent="0.3">
      <c r="B15" s="2" t="s">
        <v>19</v>
      </c>
      <c r="C15" s="38" t="s">
        <v>20</v>
      </c>
      <c r="D15" s="62"/>
      <c r="E15" s="39"/>
      <c r="F15" s="40" t="s">
        <v>21</v>
      </c>
      <c r="G15" s="41"/>
      <c r="H15" s="41"/>
      <c r="I15" s="42"/>
      <c r="J15" s="3" t="s">
        <v>22</v>
      </c>
      <c r="K15" s="38" t="s">
        <v>23</v>
      </c>
      <c r="L15" s="62"/>
      <c r="M15" s="62"/>
      <c r="N15" s="62"/>
      <c r="O15" s="62"/>
      <c r="P15" s="62"/>
      <c r="Q15" s="62"/>
      <c r="R15" s="62"/>
      <c r="S15" s="62"/>
      <c r="T15" s="39"/>
      <c r="U15" s="59"/>
      <c r="V15" s="60"/>
      <c r="W15" s="61"/>
    </row>
    <row r="16" spans="2:23" ht="50.25" customHeight="1" thickBot="1" x14ac:dyDescent="0.3">
      <c r="B16" s="3" t="s">
        <v>22</v>
      </c>
      <c r="C16" s="38" t="s">
        <v>24</v>
      </c>
      <c r="D16" s="62"/>
      <c r="E16" s="39"/>
      <c r="F16" s="38" t="s">
        <v>25</v>
      </c>
      <c r="G16" s="62"/>
      <c r="H16" s="62"/>
      <c r="I16" s="39"/>
      <c r="J16" s="3" t="s">
        <v>26</v>
      </c>
      <c r="K16" s="53" t="s">
        <v>27</v>
      </c>
      <c r="L16" s="54"/>
      <c r="M16" s="54"/>
      <c r="N16" s="54"/>
      <c r="O16" s="54"/>
      <c r="P16" s="54"/>
      <c r="Q16" s="54"/>
      <c r="R16" s="54"/>
      <c r="S16" s="54"/>
      <c r="T16" s="55"/>
      <c r="U16" s="71" t="s">
        <v>28</v>
      </c>
      <c r="V16" s="72"/>
      <c r="W16" s="73"/>
    </row>
    <row r="17" spans="2:39" ht="15.75" thickBot="1" x14ac:dyDescent="0.3">
      <c r="B17" s="50" t="s">
        <v>29</v>
      </c>
      <c r="C17" s="51"/>
      <c r="D17" s="51"/>
      <c r="E17" s="51"/>
      <c r="F17" s="51"/>
      <c r="G17" s="51"/>
      <c r="H17" s="51"/>
      <c r="I17" s="51"/>
      <c r="J17" s="51"/>
      <c r="K17" s="51"/>
      <c r="L17" s="51"/>
      <c r="M17" s="52"/>
      <c r="N17" s="50" t="s">
        <v>30</v>
      </c>
      <c r="O17" s="51"/>
      <c r="P17" s="51"/>
      <c r="Q17" s="51"/>
      <c r="R17" s="51"/>
      <c r="S17" s="51"/>
      <c r="T17" s="51"/>
      <c r="U17" s="51"/>
      <c r="V17" s="51"/>
      <c r="W17" s="52"/>
    </row>
    <row r="18" spans="2:39" ht="15.75" thickBot="1" x14ac:dyDescent="0.3">
      <c r="B18" s="4" t="s">
        <v>31</v>
      </c>
      <c r="C18" s="63" t="s">
        <v>32</v>
      </c>
      <c r="D18" s="64"/>
      <c r="E18" s="4" t="s">
        <v>33</v>
      </c>
      <c r="F18" s="63" t="s">
        <v>34</v>
      </c>
      <c r="G18" s="64"/>
      <c r="H18" s="4" t="s">
        <v>35</v>
      </c>
      <c r="I18" s="65" t="s">
        <v>36</v>
      </c>
      <c r="J18" s="66"/>
      <c r="K18" s="66"/>
      <c r="L18" s="66"/>
      <c r="M18" s="67"/>
      <c r="N18" s="68" t="s">
        <v>37</v>
      </c>
      <c r="O18" s="69"/>
      <c r="P18" s="63" t="s">
        <v>38</v>
      </c>
      <c r="Q18" s="70"/>
      <c r="R18" s="64"/>
      <c r="S18" s="4" t="s">
        <v>39</v>
      </c>
      <c r="T18" s="63" t="s">
        <v>40</v>
      </c>
      <c r="U18" s="70"/>
      <c r="V18" s="70"/>
      <c r="W18" s="64"/>
      <c r="AA18" s="100" t="s">
        <v>142</v>
      </c>
      <c r="AB18" s="100"/>
      <c r="AC18" s="100"/>
      <c r="AD18" s="100"/>
      <c r="AF18" s="100" t="s">
        <v>143</v>
      </c>
      <c r="AG18" s="100"/>
      <c r="AH18" s="100"/>
      <c r="AI18" s="100"/>
      <c r="AK18" t="s">
        <v>147</v>
      </c>
    </row>
    <row r="19" spans="2:39" ht="15.75" thickBot="1" x14ac:dyDescent="0.3">
      <c r="B19" s="85" t="s">
        <v>41</v>
      </c>
      <c r="C19" s="86"/>
      <c r="D19" s="86"/>
      <c r="E19" s="86"/>
      <c r="F19" s="86"/>
      <c r="G19" s="86"/>
      <c r="H19" s="86"/>
      <c r="I19" s="86"/>
      <c r="J19" s="86"/>
      <c r="K19" s="86"/>
      <c r="L19" s="86"/>
      <c r="M19" s="87"/>
      <c r="N19" s="88" t="s">
        <v>42</v>
      </c>
      <c r="O19" s="89"/>
      <c r="P19" s="92" t="s">
        <v>43</v>
      </c>
      <c r="Q19" s="93"/>
      <c r="R19" s="93"/>
      <c r="S19" s="93"/>
      <c r="T19" s="49" t="s">
        <v>44</v>
      </c>
      <c r="U19" s="49"/>
      <c r="V19" s="50" t="s">
        <v>45</v>
      </c>
      <c r="W19" s="52"/>
      <c r="Y19" s="5" t="s">
        <v>46</v>
      </c>
      <c r="Z19" s="5" t="s">
        <v>47</v>
      </c>
    </row>
    <row r="20" spans="2:39" ht="18.75" customHeight="1" thickBot="1" x14ac:dyDescent="0.3">
      <c r="B20" s="74" t="s">
        <v>48</v>
      </c>
      <c r="C20" s="74" t="s">
        <v>22</v>
      </c>
      <c r="D20" s="74" t="s">
        <v>49</v>
      </c>
      <c r="E20" s="77" t="s">
        <v>50</v>
      </c>
      <c r="F20" s="78"/>
      <c r="G20" s="77" t="s">
        <v>51</v>
      </c>
      <c r="H20" s="78"/>
      <c r="I20" s="74" t="s">
        <v>52</v>
      </c>
      <c r="J20" s="74" t="s">
        <v>53</v>
      </c>
      <c r="K20" s="74" t="s">
        <v>54</v>
      </c>
      <c r="L20" s="74" t="s">
        <v>55</v>
      </c>
      <c r="M20" s="74" t="s">
        <v>56</v>
      </c>
      <c r="N20" s="90"/>
      <c r="O20" s="91"/>
      <c r="P20" s="94"/>
      <c r="Q20" s="95"/>
      <c r="R20" s="95"/>
      <c r="S20" s="95"/>
      <c r="T20" s="49" t="s">
        <v>144</v>
      </c>
      <c r="U20" s="50"/>
      <c r="V20" s="6" t="s">
        <v>57</v>
      </c>
      <c r="W20" s="7" t="s">
        <v>58</v>
      </c>
    </row>
    <row r="21" spans="2:39" ht="18.75" customHeight="1" x14ac:dyDescent="0.25">
      <c r="B21" s="75"/>
      <c r="C21" s="75"/>
      <c r="D21" s="75"/>
      <c r="E21" s="79"/>
      <c r="F21" s="80"/>
      <c r="G21" s="79"/>
      <c r="H21" s="80"/>
      <c r="I21" s="75"/>
      <c r="J21" s="75"/>
      <c r="K21" s="75"/>
      <c r="L21" s="75"/>
      <c r="M21" s="75"/>
      <c r="N21" s="83" t="s">
        <v>59</v>
      </c>
      <c r="O21" s="83" t="s">
        <v>60</v>
      </c>
      <c r="P21" s="83" t="s">
        <v>61</v>
      </c>
      <c r="Q21" s="83" t="s">
        <v>62</v>
      </c>
      <c r="R21" s="83" t="s">
        <v>63</v>
      </c>
      <c r="S21" s="83" t="s">
        <v>64</v>
      </c>
      <c r="T21" s="83" t="s">
        <v>65</v>
      </c>
      <c r="U21" s="96" t="s">
        <v>66</v>
      </c>
      <c r="V21" s="8" t="s">
        <v>67</v>
      </c>
      <c r="W21" s="9" t="s">
        <v>140</v>
      </c>
    </row>
    <row r="22" spans="2:39" ht="15.75" thickBot="1" x14ac:dyDescent="0.3">
      <c r="B22" s="76"/>
      <c r="C22" s="76"/>
      <c r="D22" s="76"/>
      <c r="E22" s="81"/>
      <c r="F22" s="82"/>
      <c r="G22" s="81"/>
      <c r="H22" s="82"/>
      <c r="I22" s="76"/>
      <c r="J22" s="76"/>
      <c r="K22" s="76"/>
      <c r="L22" s="76"/>
      <c r="M22" s="76"/>
      <c r="N22" s="84"/>
      <c r="O22" s="84"/>
      <c r="P22" s="84"/>
      <c r="Q22" s="84"/>
      <c r="R22" s="84"/>
      <c r="S22" s="84"/>
      <c r="T22" s="84"/>
      <c r="U22" s="97"/>
      <c r="V22" s="10" t="s">
        <v>68</v>
      </c>
      <c r="W22" s="11" t="s">
        <v>139</v>
      </c>
    </row>
    <row r="23" spans="2:39" ht="75" customHeight="1" thickBot="1" x14ac:dyDescent="0.3">
      <c r="B23" s="103" t="s">
        <v>69</v>
      </c>
      <c r="C23" s="74" t="s">
        <v>70</v>
      </c>
      <c r="D23" s="27" t="s">
        <v>71</v>
      </c>
      <c r="E23" s="101" t="s">
        <v>72</v>
      </c>
      <c r="F23" s="102"/>
      <c r="G23" s="77" t="s">
        <v>73</v>
      </c>
      <c r="H23" s="78"/>
      <c r="I23" s="28" t="s">
        <v>74</v>
      </c>
      <c r="J23" s="25" t="s">
        <v>75</v>
      </c>
      <c r="K23" s="28" t="s">
        <v>76</v>
      </c>
      <c r="L23" s="25" t="s">
        <v>77</v>
      </c>
      <c r="M23" s="28" t="s">
        <v>78</v>
      </c>
      <c r="N23" s="26">
        <v>2021</v>
      </c>
      <c r="O23" s="14">
        <v>3.2</v>
      </c>
      <c r="P23" s="14">
        <v>3.2</v>
      </c>
      <c r="Q23" s="14">
        <v>3.2</v>
      </c>
      <c r="R23" s="14">
        <v>3.2</v>
      </c>
      <c r="S23" s="14">
        <v>3.2</v>
      </c>
      <c r="T23" s="14">
        <v>69</v>
      </c>
      <c r="U23" s="14">
        <v>3.5</v>
      </c>
      <c r="V23" s="30" t="s">
        <v>57</v>
      </c>
      <c r="W23" s="22">
        <f>+U23/O23-1</f>
        <v>9.375E-2</v>
      </c>
      <c r="Y23">
        <v>2</v>
      </c>
      <c r="Z23">
        <v>17</v>
      </c>
      <c r="AA23">
        <v>69</v>
      </c>
      <c r="AB23">
        <f>1971520/100000</f>
        <v>19.715199999999999</v>
      </c>
      <c r="AD23" s="15">
        <f>+AA23/AB23</f>
        <v>3.4998376886869016</v>
      </c>
    </row>
    <row r="24" spans="2:39" ht="75" customHeight="1" thickBot="1" x14ac:dyDescent="0.3">
      <c r="B24" s="105"/>
      <c r="C24" s="76"/>
      <c r="D24" s="12" t="s">
        <v>79</v>
      </c>
      <c r="E24" s="38" t="s">
        <v>80</v>
      </c>
      <c r="F24" s="39"/>
      <c r="G24" s="38" t="s">
        <v>81</v>
      </c>
      <c r="H24" s="39"/>
      <c r="I24" s="13" t="s">
        <v>74</v>
      </c>
      <c r="J24" s="13" t="s">
        <v>82</v>
      </c>
      <c r="K24" s="13" t="s">
        <v>76</v>
      </c>
      <c r="L24" s="13" t="s">
        <v>77</v>
      </c>
      <c r="M24" s="13" t="s">
        <v>78</v>
      </c>
      <c r="N24" s="3">
        <v>2021</v>
      </c>
      <c r="O24" s="14">
        <v>0.25</v>
      </c>
      <c r="P24" s="14">
        <v>0.25</v>
      </c>
      <c r="Q24" s="14">
        <v>0.25</v>
      </c>
      <c r="R24" s="14">
        <v>0.25</v>
      </c>
      <c r="S24" s="14">
        <v>0.25</v>
      </c>
      <c r="T24" s="14">
        <f>+AA24</f>
        <v>5</v>
      </c>
      <c r="U24" s="16">
        <f>+AD24</f>
        <v>0.25361142671644216</v>
      </c>
      <c r="V24" s="30" t="s">
        <v>57</v>
      </c>
      <c r="W24" s="22">
        <f>+U24/O24-1</f>
        <v>1.4445706865768626E-2</v>
      </c>
      <c r="AA24" s="15">
        <v>5</v>
      </c>
      <c r="AB24" s="15">
        <f>1971520/100000</f>
        <v>19.715199999999999</v>
      </c>
      <c r="AC24" s="15"/>
      <c r="AD24" s="15">
        <f>+AA24/AB24</f>
        <v>0.25361142671644216</v>
      </c>
      <c r="AE24" s="15"/>
      <c r="AF24" s="15">
        <v>5</v>
      </c>
      <c r="AG24" s="15">
        <f>1971520/100000</f>
        <v>19.715199999999999</v>
      </c>
      <c r="AH24" s="15"/>
      <c r="AI24" s="15">
        <f>+AF24/AG24</f>
        <v>0.25361142671644216</v>
      </c>
      <c r="AJ24" s="15"/>
      <c r="AK24" s="15"/>
      <c r="AL24" s="15"/>
      <c r="AM24" s="15"/>
    </row>
    <row r="25" spans="2:39" ht="54.95" customHeight="1" thickBot="1" x14ac:dyDescent="0.3">
      <c r="B25" s="103" t="s">
        <v>83</v>
      </c>
      <c r="C25" s="114" t="s">
        <v>84</v>
      </c>
      <c r="D25" s="117" t="s">
        <v>85</v>
      </c>
      <c r="E25" s="101" t="s">
        <v>86</v>
      </c>
      <c r="F25" s="102"/>
      <c r="G25" s="77" t="s">
        <v>87</v>
      </c>
      <c r="H25" s="78"/>
      <c r="I25" s="83" t="s">
        <v>88</v>
      </c>
      <c r="J25" s="83" t="s">
        <v>75</v>
      </c>
      <c r="K25" s="83" t="s">
        <v>76</v>
      </c>
      <c r="L25" s="83" t="s">
        <v>77</v>
      </c>
      <c r="M25" s="83" t="s">
        <v>89</v>
      </c>
      <c r="N25" s="3">
        <v>2021</v>
      </c>
      <c r="O25" s="23">
        <v>0.73</v>
      </c>
      <c r="P25" s="23">
        <v>0.73</v>
      </c>
      <c r="Q25" s="23">
        <v>0.73</v>
      </c>
      <c r="R25" s="23">
        <v>0.73</v>
      </c>
      <c r="S25" s="23">
        <v>0.73</v>
      </c>
      <c r="T25" s="103">
        <v>140</v>
      </c>
      <c r="U25" s="123">
        <f>+AM25</f>
        <v>0.6635071090047393</v>
      </c>
      <c r="V25" s="126" t="s">
        <v>57</v>
      </c>
      <c r="W25" s="129">
        <f>+U25/O25-1</f>
        <v>-9.1086152048302282E-2</v>
      </c>
      <c r="AA25" s="15">
        <v>60</v>
      </c>
      <c r="AB25" s="15">
        <v>83</v>
      </c>
      <c r="AC25" s="15"/>
      <c r="AD25" s="15">
        <f>+AA25/AB25</f>
        <v>0.72289156626506024</v>
      </c>
      <c r="AE25" s="15"/>
      <c r="AF25" s="15">
        <v>80</v>
      </c>
      <c r="AG25" s="15">
        <v>128</v>
      </c>
      <c r="AH25" s="15"/>
      <c r="AI25" s="15">
        <f>+AF25/AG25</f>
        <v>0.625</v>
      </c>
      <c r="AJ25" s="15"/>
      <c r="AK25" s="15">
        <f>+AA25+AF25</f>
        <v>140</v>
      </c>
      <c r="AL25" s="15">
        <f>+AB25+AG25</f>
        <v>211</v>
      </c>
      <c r="AM25" s="15">
        <f>+AK25/AL25</f>
        <v>0.6635071090047393</v>
      </c>
    </row>
    <row r="26" spans="2:39" ht="54.95" customHeight="1" thickBot="1" x14ac:dyDescent="0.3">
      <c r="B26" s="104"/>
      <c r="C26" s="115"/>
      <c r="D26" s="118"/>
      <c r="E26" s="120"/>
      <c r="F26" s="121"/>
      <c r="G26" s="79"/>
      <c r="H26" s="80"/>
      <c r="I26" s="122"/>
      <c r="J26" s="122"/>
      <c r="K26" s="122"/>
      <c r="L26" s="122"/>
      <c r="M26" s="122"/>
      <c r="N26" s="98" t="s">
        <v>145</v>
      </c>
      <c r="O26" s="99"/>
      <c r="P26" s="17">
        <v>60</v>
      </c>
      <c r="Q26" s="17">
        <v>80</v>
      </c>
      <c r="R26" s="23"/>
      <c r="S26" s="23"/>
      <c r="T26" s="104"/>
      <c r="U26" s="124"/>
      <c r="V26" s="127"/>
      <c r="W26" s="130"/>
      <c r="AA26" s="15"/>
      <c r="AB26" s="15"/>
      <c r="AC26" s="15"/>
      <c r="AD26" s="15"/>
      <c r="AE26" s="15"/>
      <c r="AF26" s="15"/>
      <c r="AG26" s="15"/>
      <c r="AH26" s="15"/>
      <c r="AI26" s="15"/>
      <c r="AJ26" s="15"/>
      <c r="AK26" s="15"/>
      <c r="AL26" s="15"/>
      <c r="AM26" s="15"/>
    </row>
    <row r="27" spans="2:39" ht="54.95" customHeight="1" thickBot="1" x14ac:dyDescent="0.3">
      <c r="B27" s="105"/>
      <c r="C27" s="116"/>
      <c r="D27" s="119"/>
      <c r="E27" s="53"/>
      <c r="F27" s="55"/>
      <c r="G27" s="81"/>
      <c r="H27" s="82"/>
      <c r="I27" s="84"/>
      <c r="J27" s="84"/>
      <c r="K27" s="84"/>
      <c r="L27" s="84"/>
      <c r="M27" s="84"/>
      <c r="N27" s="98" t="s">
        <v>146</v>
      </c>
      <c r="O27" s="99"/>
      <c r="P27" s="29">
        <v>0.72299999999999998</v>
      </c>
      <c r="Q27" s="29">
        <v>0.625</v>
      </c>
      <c r="R27" s="14"/>
      <c r="S27" s="14"/>
      <c r="T27" s="105"/>
      <c r="U27" s="125"/>
      <c r="V27" s="128"/>
      <c r="W27" s="131"/>
      <c r="AA27" s="15"/>
      <c r="AB27" s="15"/>
      <c r="AC27" s="15"/>
      <c r="AD27" s="15"/>
      <c r="AE27" s="15"/>
      <c r="AF27" s="15"/>
      <c r="AG27" s="15"/>
      <c r="AH27" s="15"/>
      <c r="AI27" s="15"/>
      <c r="AJ27" s="15"/>
      <c r="AK27" s="15"/>
      <c r="AL27" s="15"/>
      <c r="AM27" s="15"/>
    </row>
    <row r="28" spans="2:39" ht="39.950000000000003" customHeight="1" thickBot="1" x14ac:dyDescent="0.3">
      <c r="B28" s="133" t="s">
        <v>90</v>
      </c>
      <c r="C28" s="74" t="s">
        <v>91</v>
      </c>
      <c r="D28" s="74" t="s">
        <v>92</v>
      </c>
      <c r="E28" s="101" t="s">
        <v>93</v>
      </c>
      <c r="F28" s="102"/>
      <c r="G28" s="77" t="s">
        <v>94</v>
      </c>
      <c r="H28" s="78"/>
      <c r="I28" s="83" t="s">
        <v>88</v>
      </c>
      <c r="J28" s="83" t="s">
        <v>95</v>
      </c>
      <c r="K28" s="83" t="s">
        <v>76</v>
      </c>
      <c r="L28" s="83" t="s">
        <v>77</v>
      </c>
      <c r="M28" s="83" t="s">
        <v>89</v>
      </c>
      <c r="N28" s="3">
        <v>2021</v>
      </c>
      <c r="O28" s="23">
        <v>0.4</v>
      </c>
      <c r="P28" s="23">
        <v>0.4</v>
      </c>
      <c r="Q28" s="23">
        <v>0.4</v>
      </c>
      <c r="R28" s="23">
        <v>0.4</v>
      </c>
      <c r="S28" s="23">
        <v>0.4</v>
      </c>
      <c r="T28" s="132">
        <f>SUM(P29:S29)</f>
        <v>62</v>
      </c>
      <c r="U28" s="123">
        <f>+AM28</f>
        <v>0.44285714285714284</v>
      </c>
      <c r="V28" s="126" t="s">
        <v>57</v>
      </c>
      <c r="W28" s="129">
        <f t="shared" ref="W28:W43" si="0">+U28/O28-1</f>
        <v>0.10714285714285698</v>
      </c>
      <c r="AA28" s="15">
        <v>27</v>
      </c>
      <c r="AB28" s="15">
        <v>60</v>
      </c>
      <c r="AC28" s="15"/>
      <c r="AD28" s="15">
        <f>+AA28/AB28</f>
        <v>0.45</v>
      </c>
      <c r="AE28" s="15"/>
      <c r="AF28" s="15">
        <v>35</v>
      </c>
      <c r="AG28" s="15">
        <v>80</v>
      </c>
      <c r="AH28" s="15"/>
      <c r="AI28" s="15">
        <f>+AF28/AG28</f>
        <v>0.4375</v>
      </c>
      <c r="AJ28" s="15"/>
      <c r="AK28" s="15">
        <f>+AA28+AF28</f>
        <v>62</v>
      </c>
      <c r="AL28" s="15">
        <f>+AB28+AG28</f>
        <v>140</v>
      </c>
      <c r="AM28" s="15">
        <f>+AK28/AL28</f>
        <v>0.44285714285714284</v>
      </c>
    </row>
    <row r="29" spans="2:39" ht="39.950000000000003" customHeight="1" thickBot="1" x14ac:dyDescent="0.3">
      <c r="B29" s="134"/>
      <c r="C29" s="75"/>
      <c r="D29" s="75"/>
      <c r="E29" s="110"/>
      <c r="F29" s="111"/>
      <c r="G29" s="106"/>
      <c r="H29" s="107"/>
      <c r="I29" s="122"/>
      <c r="J29" s="122"/>
      <c r="K29" s="122"/>
      <c r="L29" s="122"/>
      <c r="M29" s="122"/>
      <c r="N29" s="98" t="s">
        <v>145</v>
      </c>
      <c r="O29" s="99"/>
      <c r="P29" s="17">
        <v>27</v>
      </c>
      <c r="Q29" s="17">
        <v>35</v>
      </c>
      <c r="R29" s="17"/>
      <c r="S29" s="17"/>
      <c r="T29" s="104"/>
      <c r="U29" s="124"/>
      <c r="V29" s="127"/>
      <c r="W29" s="130"/>
      <c r="AA29" s="15"/>
      <c r="AB29" s="15"/>
      <c r="AC29" s="15"/>
      <c r="AD29" s="15"/>
      <c r="AE29" s="15"/>
      <c r="AF29" s="15"/>
      <c r="AG29" s="15"/>
      <c r="AH29" s="15"/>
      <c r="AI29" s="15"/>
      <c r="AJ29" s="15"/>
      <c r="AK29" s="15"/>
      <c r="AL29" s="15"/>
      <c r="AM29" s="15"/>
    </row>
    <row r="30" spans="2:39" ht="39.950000000000003" customHeight="1" thickBot="1" x14ac:dyDescent="0.3">
      <c r="B30" s="134"/>
      <c r="C30" s="75"/>
      <c r="D30" s="76"/>
      <c r="E30" s="112"/>
      <c r="F30" s="113"/>
      <c r="G30" s="108"/>
      <c r="H30" s="109"/>
      <c r="I30" s="84"/>
      <c r="J30" s="84"/>
      <c r="K30" s="84"/>
      <c r="L30" s="84"/>
      <c r="M30" s="84"/>
      <c r="N30" s="98" t="s">
        <v>146</v>
      </c>
      <c r="O30" s="99"/>
      <c r="P30" s="29">
        <v>0.45</v>
      </c>
      <c r="Q30" s="29">
        <v>0.4375</v>
      </c>
      <c r="R30" s="29"/>
      <c r="S30" s="29"/>
      <c r="T30" s="105"/>
      <c r="U30" s="125"/>
      <c r="V30" s="128"/>
      <c r="W30" s="131"/>
      <c r="AA30" s="15"/>
      <c r="AB30" s="15"/>
      <c r="AC30" s="15"/>
      <c r="AD30" s="15"/>
      <c r="AE30" s="15"/>
      <c r="AF30" s="15"/>
      <c r="AG30" s="15"/>
      <c r="AH30" s="15"/>
      <c r="AI30" s="15"/>
      <c r="AJ30" s="15"/>
      <c r="AK30" s="15"/>
      <c r="AL30" s="15"/>
      <c r="AM30" s="15"/>
    </row>
    <row r="31" spans="2:39" ht="35.1" customHeight="1" thickBot="1" x14ac:dyDescent="0.3">
      <c r="B31" s="134"/>
      <c r="C31" s="75"/>
      <c r="D31" s="74" t="s">
        <v>96</v>
      </c>
      <c r="E31" s="101" t="s">
        <v>97</v>
      </c>
      <c r="F31" s="102"/>
      <c r="G31" s="77" t="s">
        <v>98</v>
      </c>
      <c r="H31" s="78"/>
      <c r="I31" s="83" t="s">
        <v>99</v>
      </c>
      <c r="J31" s="83" t="s">
        <v>95</v>
      </c>
      <c r="K31" s="83" t="s">
        <v>100</v>
      </c>
      <c r="L31" s="83" t="s">
        <v>101</v>
      </c>
      <c r="M31" s="83" t="s">
        <v>89</v>
      </c>
      <c r="N31" s="3">
        <v>2021</v>
      </c>
      <c r="O31" s="24">
        <v>25</v>
      </c>
      <c r="P31" s="14">
        <v>25</v>
      </c>
      <c r="Q31" s="14">
        <v>25</v>
      </c>
      <c r="R31" s="14">
        <v>25</v>
      </c>
      <c r="S31" s="14">
        <v>25</v>
      </c>
      <c r="T31" s="136">
        <v>17.600000000000001</v>
      </c>
      <c r="U31" s="136">
        <f>+AM31</f>
        <v>17.608294930875577</v>
      </c>
      <c r="V31" s="126" t="s">
        <v>57</v>
      </c>
      <c r="W31" s="129">
        <f>+U31/O31-1</f>
        <v>-0.29566820276497696</v>
      </c>
      <c r="AA31" s="15">
        <v>1554</v>
      </c>
      <c r="AB31" s="15">
        <v>78</v>
      </c>
      <c r="AC31" s="15"/>
      <c r="AD31" s="15">
        <f>+AA31/AB31</f>
        <v>19.923076923076923</v>
      </c>
      <c r="AE31" s="15"/>
      <c r="AF31" s="15">
        <v>2267</v>
      </c>
      <c r="AG31" s="15">
        <v>139</v>
      </c>
      <c r="AH31" s="15"/>
      <c r="AI31" s="15">
        <f>+AF31/AG31</f>
        <v>16.309352517985612</v>
      </c>
      <c r="AJ31" s="15"/>
      <c r="AK31" s="15">
        <f>+AA31+AF31</f>
        <v>3821</v>
      </c>
      <c r="AL31" s="15">
        <f>+AB31+AG31</f>
        <v>217</v>
      </c>
      <c r="AM31" s="15">
        <f>+AK31/AL31</f>
        <v>17.608294930875577</v>
      </c>
    </row>
    <row r="32" spans="2:39" ht="35.1" customHeight="1" thickBot="1" x14ac:dyDescent="0.3">
      <c r="B32" s="134"/>
      <c r="C32" s="75"/>
      <c r="D32" s="75"/>
      <c r="E32" s="110"/>
      <c r="F32" s="111"/>
      <c r="G32" s="106"/>
      <c r="H32" s="107"/>
      <c r="I32" s="122"/>
      <c r="J32" s="122"/>
      <c r="K32" s="122"/>
      <c r="L32" s="122"/>
      <c r="M32" s="122"/>
      <c r="N32" s="98" t="s">
        <v>145</v>
      </c>
      <c r="O32" s="99"/>
      <c r="P32" s="14">
        <v>20</v>
      </c>
      <c r="Q32" s="14">
        <v>16</v>
      </c>
      <c r="R32" s="14"/>
      <c r="S32" s="14"/>
      <c r="T32" s="137">
        <v>18</v>
      </c>
      <c r="U32" s="137"/>
      <c r="V32" s="127"/>
      <c r="W32" s="130"/>
      <c r="AA32" s="15"/>
      <c r="AB32" s="15"/>
      <c r="AC32" s="15"/>
      <c r="AD32" s="15"/>
      <c r="AE32" s="15"/>
      <c r="AF32" s="15"/>
      <c r="AG32" s="15"/>
      <c r="AH32" s="15"/>
      <c r="AI32" s="15"/>
      <c r="AJ32" s="15"/>
      <c r="AK32" s="15"/>
      <c r="AL32" s="15"/>
      <c r="AM32" s="15"/>
    </row>
    <row r="33" spans="2:48" ht="35.1" customHeight="1" thickBot="1" x14ac:dyDescent="0.3">
      <c r="B33" s="134"/>
      <c r="C33" s="75"/>
      <c r="D33" s="76"/>
      <c r="E33" s="112"/>
      <c r="F33" s="113"/>
      <c r="G33" s="108"/>
      <c r="H33" s="109"/>
      <c r="I33" s="84"/>
      <c r="J33" s="84"/>
      <c r="K33" s="84"/>
      <c r="L33" s="84"/>
      <c r="M33" s="84"/>
      <c r="N33" s="98" t="s">
        <v>146</v>
      </c>
      <c r="O33" s="99"/>
      <c r="P33" s="14"/>
      <c r="Q33" s="14"/>
      <c r="R33" s="14"/>
      <c r="S33" s="14"/>
      <c r="T33" s="138"/>
      <c r="U33" s="138"/>
      <c r="V33" s="128"/>
      <c r="W33" s="131"/>
      <c r="AA33" s="15"/>
      <c r="AB33" s="15"/>
      <c r="AC33" s="15"/>
      <c r="AD33" s="15"/>
      <c r="AE33" s="15"/>
      <c r="AF33" s="15"/>
      <c r="AG33" s="15"/>
      <c r="AH33" s="15"/>
      <c r="AI33" s="15"/>
      <c r="AJ33" s="15"/>
      <c r="AK33" s="15"/>
      <c r="AL33" s="15"/>
      <c r="AM33" s="15"/>
    </row>
    <row r="34" spans="2:48" ht="35.1" customHeight="1" thickBot="1" x14ac:dyDescent="0.3">
      <c r="B34" s="134"/>
      <c r="C34" s="75"/>
      <c r="D34" s="74" t="s">
        <v>102</v>
      </c>
      <c r="E34" s="101" t="s">
        <v>103</v>
      </c>
      <c r="F34" s="102"/>
      <c r="G34" s="77" t="s">
        <v>104</v>
      </c>
      <c r="H34" s="78"/>
      <c r="I34" s="83" t="s">
        <v>88</v>
      </c>
      <c r="J34" s="83" t="s">
        <v>95</v>
      </c>
      <c r="K34" s="83" t="s">
        <v>105</v>
      </c>
      <c r="L34" s="83" t="s">
        <v>77</v>
      </c>
      <c r="M34" s="83" t="s">
        <v>89</v>
      </c>
      <c r="N34" s="3">
        <v>2021</v>
      </c>
      <c r="O34" s="23">
        <v>0.9</v>
      </c>
      <c r="P34" s="23">
        <v>0.9</v>
      </c>
      <c r="Q34" s="23">
        <v>0.9</v>
      </c>
      <c r="R34" s="23">
        <v>0.9</v>
      </c>
      <c r="S34" s="23">
        <v>0.9</v>
      </c>
      <c r="T34" s="132">
        <f>SUM(P35:S35)</f>
        <v>2438</v>
      </c>
      <c r="U34" s="123">
        <f>+AM34</f>
        <v>0.99105691056910561</v>
      </c>
      <c r="V34" s="126" t="s">
        <v>57</v>
      </c>
      <c r="W34" s="129">
        <f>+U34/O34-1</f>
        <v>0.10117434507678391</v>
      </c>
      <c r="AA34" s="15">
        <f>92*10</f>
        <v>920</v>
      </c>
      <c r="AB34" s="15">
        <v>94</v>
      </c>
      <c r="AC34" s="15"/>
      <c r="AD34" s="15">
        <f>+AA34/AB34/10</f>
        <v>0.97872340425531912</v>
      </c>
      <c r="AE34" s="15"/>
      <c r="AF34" s="15">
        <f>(151*10)+(1*8)</f>
        <v>1518</v>
      </c>
      <c r="AG34" s="15">
        <v>152</v>
      </c>
      <c r="AH34" s="15"/>
      <c r="AI34" s="15">
        <f>+AF34/AG34/10</f>
        <v>0.99868421052631573</v>
      </c>
      <c r="AJ34" s="15"/>
      <c r="AK34" s="15">
        <f>+AA34+AF34</f>
        <v>2438</v>
      </c>
      <c r="AL34" s="15">
        <f>+AB34+AG34</f>
        <v>246</v>
      </c>
      <c r="AM34" s="15">
        <f>+AK34/AL34/10</f>
        <v>0.99105691056910561</v>
      </c>
    </row>
    <row r="35" spans="2:48" ht="35.1" customHeight="1" thickBot="1" x14ac:dyDescent="0.3">
      <c r="B35" s="134"/>
      <c r="C35" s="75"/>
      <c r="D35" s="75"/>
      <c r="E35" s="110"/>
      <c r="F35" s="111"/>
      <c r="G35" s="106"/>
      <c r="H35" s="107"/>
      <c r="I35" s="122"/>
      <c r="J35" s="122"/>
      <c r="K35" s="122"/>
      <c r="L35" s="122"/>
      <c r="M35" s="122"/>
      <c r="N35" s="98" t="s">
        <v>145</v>
      </c>
      <c r="O35" s="99"/>
      <c r="P35" s="14">
        <v>920</v>
      </c>
      <c r="Q35" s="14">
        <v>1518</v>
      </c>
      <c r="R35" s="14"/>
      <c r="S35" s="14"/>
      <c r="T35" s="104"/>
      <c r="U35" s="124"/>
      <c r="V35" s="127"/>
      <c r="W35" s="130"/>
      <c r="AA35" s="15"/>
      <c r="AB35" s="15"/>
      <c r="AC35" s="15"/>
      <c r="AD35" s="15"/>
      <c r="AE35" s="15"/>
      <c r="AF35" s="15"/>
      <c r="AG35" s="15"/>
      <c r="AH35" s="15"/>
      <c r="AI35" s="15"/>
      <c r="AJ35" s="15"/>
      <c r="AK35" s="15"/>
      <c r="AL35" s="15"/>
      <c r="AM35" s="15"/>
    </row>
    <row r="36" spans="2:48" ht="35.1" customHeight="1" thickBot="1" x14ac:dyDescent="0.3">
      <c r="B36" s="135"/>
      <c r="C36" s="76"/>
      <c r="D36" s="76"/>
      <c r="E36" s="112"/>
      <c r="F36" s="113"/>
      <c r="G36" s="108"/>
      <c r="H36" s="109"/>
      <c r="I36" s="84"/>
      <c r="J36" s="84"/>
      <c r="K36" s="84"/>
      <c r="L36" s="84"/>
      <c r="M36" s="84"/>
      <c r="N36" s="98" t="s">
        <v>146</v>
      </c>
      <c r="O36" s="99"/>
      <c r="P36" s="29">
        <v>0.97899999999999998</v>
      </c>
      <c r="Q36" s="23">
        <v>0.999</v>
      </c>
      <c r="R36" s="23"/>
      <c r="S36" s="23"/>
      <c r="T36" s="105"/>
      <c r="U36" s="125"/>
      <c r="V36" s="128"/>
      <c r="W36" s="131"/>
      <c r="AA36" s="15"/>
      <c r="AB36" s="15"/>
      <c r="AC36" s="15"/>
      <c r="AD36" s="15"/>
      <c r="AE36" s="15"/>
      <c r="AF36" s="15"/>
      <c r="AG36" s="15"/>
      <c r="AH36" s="15"/>
      <c r="AI36" s="15"/>
      <c r="AJ36" s="15"/>
      <c r="AK36" s="15"/>
      <c r="AL36" s="15"/>
      <c r="AM36" s="15"/>
    </row>
    <row r="37" spans="2:48" ht="30" customHeight="1" thickBot="1" x14ac:dyDescent="0.3">
      <c r="B37" s="103" t="s">
        <v>106</v>
      </c>
      <c r="C37" s="117" t="s">
        <v>107</v>
      </c>
      <c r="D37" s="117" t="s">
        <v>108</v>
      </c>
      <c r="E37" s="101" t="s">
        <v>109</v>
      </c>
      <c r="F37" s="102"/>
      <c r="G37" s="77" t="s">
        <v>110</v>
      </c>
      <c r="H37" s="78"/>
      <c r="I37" s="74" t="s">
        <v>136</v>
      </c>
      <c r="J37" s="83" t="s">
        <v>95</v>
      </c>
      <c r="K37" s="83" t="s">
        <v>76</v>
      </c>
      <c r="L37" s="83" t="s">
        <v>77</v>
      </c>
      <c r="M37" s="83" t="s">
        <v>89</v>
      </c>
      <c r="N37" s="3">
        <v>2021</v>
      </c>
      <c r="O37" s="14">
        <v>2.5</v>
      </c>
      <c r="P37" s="14">
        <v>2.5</v>
      </c>
      <c r="Q37" s="14">
        <v>2.5</v>
      </c>
      <c r="R37" s="14">
        <v>2.5</v>
      </c>
      <c r="S37" s="14">
        <v>2.5</v>
      </c>
      <c r="T37" s="132">
        <f>SUM(P38:S38)</f>
        <v>1437</v>
      </c>
      <c r="U37" s="136">
        <v>2.7</v>
      </c>
      <c r="V37" s="126" t="s">
        <v>57</v>
      </c>
      <c r="W37" s="129">
        <f t="shared" si="0"/>
        <v>8.0000000000000071E-2</v>
      </c>
      <c r="AA37" s="15">
        <v>620</v>
      </c>
      <c r="AB37" s="15">
        <v>5</v>
      </c>
      <c r="AC37" s="15">
        <v>45</v>
      </c>
      <c r="AD37" s="15">
        <f>+AA37/AB37/AC37</f>
        <v>2.7555555555555555</v>
      </c>
      <c r="AE37" s="15"/>
      <c r="AF37" s="15">
        <v>817</v>
      </c>
      <c r="AG37" s="15">
        <v>5</v>
      </c>
      <c r="AH37" s="15">
        <v>60</v>
      </c>
      <c r="AI37" s="15">
        <f>+AF37/AG37/AH37</f>
        <v>2.7233333333333336</v>
      </c>
      <c r="AK37">
        <f>+AA37+AF37</f>
        <v>1437</v>
      </c>
      <c r="AL37" s="15">
        <f>+AC37+AH37</f>
        <v>105</v>
      </c>
      <c r="AM37" s="15">
        <f>+AK37/5/AL37</f>
        <v>2.7371428571428571</v>
      </c>
      <c r="AQ37" s="15" t="s">
        <v>126</v>
      </c>
      <c r="AR37" s="15">
        <v>8</v>
      </c>
      <c r="AS37" s="15" t="s">
        <v>127</v>
      </c>
      <c r="AT37" s="15">
        <v>15</v>
      </c>
      <c r="AU37" s="15" t="s">
        <v>128</v>
      </c>
      <c r="AV37" s="15">
        <v>22</v>
      </c>
    </row>
    <row r="38" spans="2:48" ht="30" customHeight="1" thickBot="1" x14ac:dyDescent="0.3">
      <c r="B38" s="104"/>
      <c r="C38" s="118"/>
      <c r="D38" s="118"/>
      <c r="E38" s="120"/>
      <c r="F38" s="121"/>
      <c r="G38" s="79"/>
      <c r="H38" s="80"/>
      <c r="I38" s="75"/>
      <c r="J38" s="122"/>
      <c r="K38" s="122"/>
      <c r="L38" s="122"/>
      <c r="M38" s="122"/>
      <c r="N38" s="98" t="s">
        <v>145</v>
      </c>
      <c r="O38" s="99"/>
      <c r="P38" s="14">
        <v>620</v>
      </c>
      <c r="Q38" s="14">
        <v>817</v>
      </c>
      <c r="R38" s="14"/>
      <c r="S38" s="14"/>
      <c r="T38" s="104"/>
      <c r="U38" s="137"/>
      <c r="V38" s="127"/>
      <c r="W38" s="130"/>
      <c r="AA38" s="15"/>
      <c r="AB38" s="15"/>
      <c r="AC38" s="15"/>
      <c r="AD38" s="15"/>
      <c r="AE38" s="15"/>
      <c r="AL38" s="15"/>
      <c r="AM38" s="15"/>
      <c r="AQ38" s="15"/>
      <c r="AR38" s="15"/>
      <c r="AS38" s="15"/>
      <c r="AT38" s="15"/>
      <c r="AU38" s="15"/>
      <c r="AV38" s="15"/>
    </row>
    <row r="39" spans="2:48" ht="30" customHeight="1" thickBot="1" x14ac:dyDescent="0.3">
      <c r="B39" s="105"/>
      <c r="C39" s="119"/>
      <c r="D39" s="119"/>
      <c r="E39" s="53"/>
      <c r="F39" s="55"/>
      <c r="G39" s="81"/>
      <c r="H39" s="82"/>
      <c r="I39" s="76"/>
      <c r="J39" s="84"/>
      <c r="K39" s="84"/>
      <c r="L39" s="84"/>
      <c r="M39" s="84"/>
      <c r="N39" s="98" t="s">
        <v>146</v>
      </c>
      <c r="O39" s="99"/>
      <c r="P39" s="14">
        <v>2.8</v>
      </c>
      <c r="Q39" s="14">
        <v>2.7</v>
      </c>
      <c r="R39" s="14"/>
      <c r="S39" s="14"/>
      <c r="T39" s="105"/>
      <c r="U39" s="138"/>
      <c r="V39" s="128"/>
      <c r="W39" s="131"/>
      <c r="AA39" s="15"/>
      <c r="AB39" s="15"/>
      <c r="AC39" s="15"/>
      <c r="AD39" s="15"/>
      <c r="AE39" s="15"/>
      <c r="AL39" s="15"/>
      <c r="AM39" s="15"/>
      <c r="AQ39" s="15"/>
      <c r="AR39" s="15"/>
      <c r="AS39" s="15"/>
      <c r="AT39" s="15"/>
      <c r="AU39" s="15"/>
      <c r="AV39" s="15"/>
    </row>
    <row r="40" spans="2:48" ht="30" customHeight="1" thickBot="1" x14ac:dyDescent="0.3">
      <c r="B40" s="103" t="s">
        <v>111</v>
      </c>
      <c r="C40" s="117" t="s">
        <v>112</v>
      </c>
      <c r="D40" s="117" t="s">
        <v>113</v>
      </c>
      <c r="E40" s="101" t="s">
        <v>114</v>
      </c>
      <c r="F40" s="102"/>
      <c r="G40" s="77" t="s">
        <v>115</v>
      </c>
      <c r="H40" s="78"/>
      <c r="I40" s="74" t="s">
        <v>137</v>
      </c>
      <c r="J40" s="83" t="s">
        <v>95</v>
      </c>
      <c r="K40" s="83" t="s">
        <v>76</v>
      </c>
      <c r="L40" s="83" t="s">
        <v>77</v>
      </c>
      <c r="M40" s="83" t="s">
        <v>89</v>
      </c>
      <c r="N40" s="3">
        <v>2021</v>
      </c>
      <c r="O40" s="14">
        <v>3</v>
      </c>
      <c r="P40" s="14">
        <v>3</v>
      </c>
      <c r="Q40" s="14">
        <v>3</v>
      </c>
      <c r="R40" s="14">
        <v>3</v>
      </c>
      <c r="S40" s="14">
        <v>3</v>
      </c>
      <c r="T40" s="132">
        <f>SUM(P41:S41)</f>
        <v>678</v>
      </c>
      <c r="U40" s="136">
        <f>+AM40</f>
        <v>3.2132701421800949</v>
      </c>
      <c r="V40" s="126" t="s">
        <v>57</v>
      </c>
      <c r="W40" s="129">
        <f t="shared" si="0"/>
        <v>7.1090047393364886E-2</v>
      </c>
      <c r="AA40" s="15">
        <v>263</v>
      </c>
      <c r="AB40" s="15">
        <v>83</v>
      </c>
      <c r="AC40" s="15"/>
      <c r="AD40" s="15">
        <f>+AA40/AB40</f>
        <v>3.1686746987951806</v>
      </c>
      <c r="AE40" s="15"/>
      <c r="AF40" s="15">
        <v>415</v>
      </c>
      <c r="AG40" s="15">
        <v>128</v>
      </c>
      <c r="AH40" s="15"/>
      <c r="AI40" s="15">
        <f>+AF40/AG40</f>
        <v>3.2421875</v>
      </c>
      <c r="AJ40" s="15"/>
      <c r="AK40" s="15">
        <f>+AA40+AF40</f>
        <v>678</v>
      </c>
      <c r="AL40" s="15">
        <f>+AB40+AG40</f>
        <v>211</v>
      </c>
      <c r="AM40" s="15">
        <f>+AK40/AL40</f>
        <v>3.2132701421800949</v>
      </c>
    </row>
    <row r="41" spans="2:48" ht="30" customHeight="1" thickBot="1" x14ac:dyDescent="0.3">
      <c r="B41" s="104"/>
      <c r="C41" s="118"/>
      <c r="D41" s="118"/>
      <c r="E41" s="120"/>
      <c r="F41" s="121"/>
      <c r="G41" s="79"/>
      <c r="H41" s="80"/>
      <c r="I41" s="75"/>
      <c r="J41" s="122"/>
      <c r="K41" s="122"/>
      <c r="L41" s="122"/>
      <c r="M41" s="122"/>
      <c r="N41" s="98" t="s">
        <v>145</v>
      </c>
      <c r="O41" s="99"/>
      <c r="P41" s="14">
        <v>263</v>
      </c>
      <c r="Q41" s="14">
        <v>415</v>
      </c>
      <c r="R41" s="14"/>
      <c r="S41" s="14"/>
      <c r="T41" s="104"/>
      <c r="U41" s="137"/>
      <c r="V41" s="127"/>
      <c r="W41" s="130"/>
      <c r="AA41" s="15"/>
      <c r="AB41" s="15"/>
      <c r="AC41" s="15"/>
      <c r="AD41" s="15"/>
      <c r="AE41" s="15"/>
      <c r="AF41" s="15"/>
      <c r="AG41" s="15"/>
      <c r="AH41" s="15"/>
      <c r="AI41" s="15"/>
      <c r="AJ41" s="15"/>
      <c r="AK41" s="15"/>
      <c r="AL41" s="15"/>
      <c r="AM41" s="15"/>
    </row>
    <row r="42" spans="2:48" ht="30" customHeight="1" thickBot="1" x14ac:dyDescent="0.3">
      <c r="B42" s="105"/>
      <c r="C42" s="119"/>
      <c r="D42" s="119"/>
      <c r="E42" s="53"/>
      <c r="F42" s="55"/>
      <c r="G42" s="81"/>
      <c r="H42" s="82"/>
      <c r="I42" s="76"/>
      <c r="J42" s="84"/>
      <c r="K42" s="84"/>
      <c r="L42" s="84"/>
      <c r="M42" s="84"/>
      <c r="N42" s="98" t="s">
        <v>146</v>
      </c>
      <c r="O42" s="99"/>
      <c r="P42" s="14">
        <v>3.2</v>
      </c>
      <c r="Q42" s="14">
        <v>3.2</v>
      </c>
      <c r="R42" s="14"/>
      <c r="S42" s="14"/>
      <c r="T42" s="105"/>
      <c r="U42" s="138"/>
      <c r="V42" s="128"/>
      <c r="W42" s="131"/>
      <c r="AA42" s="15"/>
      <c r="AB42" s="15"/>
      <c r="AC42" s="15"/>
      <c r="AD42" s="15"/>
      <c r="AE42" s="15"/>
      <c r="AF42" s="15"/>
      <c r="AG42" s="15"/>
      <c r="AH42" s="15"/>
      <c r="AI42" s="15"/>
      <c r="AJ42" s="15"/>
      <c r="AK42" s="15"/>
      <c r="AL42" s="15"/>
      <c r="AM42" s="15"/>
    </row>
    <row r="43" spans="2:48" ht="30" customHeight="1" thickBot="1" x14ac:dyDescent="0.3">
      <c r="B43" s="103" t="s">
        <v>116</v>
      </c>
      <c r="C43" s="117" t="s">
        <v>117</v>
      </c>
      <c r="D43" s="117" t="s">
        <v>118</v>
      </c>
      <c r="E43" s="101" t="s">
        <v>119</v>
      </c>
      <c r="F43" s="102"/>
      <c r="G43" s="77" t="s">
        <v>120</v>
      </c>
      <c r="H43" s="78"/>
      <c r="I43" s="74" t="s">
        <v>138</v>
      </c>
      <c r="J43" s="83" t="s">
        <v>95</v>
      </c>
      <c r="K43" s="83" t="s">
        <v>76</v>
      </c>
      <c r="L43" s="83" t="s">
        <v>77</v>
      </c>
      <c r="M43" s="83" t="s">
        <v>89</v>
      </c>
      <c r="N43" s="3">
        <v>2021</v>
      </c>
      <c r="O43" s="14">
        <v>3</v>
      </c>
      <c r="P43" s="14">
        <v>3</v>
      </c>
      <c r="Q43" s="14">
        <v>3</v>
      </c>
      <c r="R43" s="14">
        <v>3</v>
      </c>
      <c r="S43" s="14">
        <v>3</v>
      </c>
      <c r="T43" s="132">
        <f>SUM(P44:S44)</f>
        <v>714</v>
      </c>
      <c r="U43" s="136">
        <f>+AM43</f>
        <v>3.3838862559241707</v>
      </c>
      <c r="V43" s="126" t="s">
        <v>57</v>
      </c>
      <c r="W43" s="129">
        <f t="shared" si="0"/>
        <v>0.12796208530805697</v>
      </c>
      <c r="AA43" s="15">
        <v>288</v>
      </c>
      <c r="AB43" s="15">
        <v>83</v>
      </c>
      <c r="AC43" s="15"/>
      <c r="AD43" s="15">
        <f>+AA43/AB43</f>
        <v>3.4698795180722892</v>
      </c>
      <c r="AE43" s="15"/>
      <c r="AF43" s="15">
        <v>426</v>
      </c>
      <c r="AG43" s="15">
        <v>128</v>
      </c>
      <c r="AH43" s="15"/>
      <c r="AI43" s="15">
        <f>+AF43/AG43</f>
        <v>3.328125</v>
      </c>
      <c r="AJ43" s="15"/>
      <c r="AK43" s="15">
        <f>+AA43+AF43</f>
        <v>714</v>
      </c>
      <c r="AL43" s="15">
        <f>+AB43+AG43</f>
        <v>211</v>
      </c>
      <c r="AM43" s="15">
        <f>+AK43/AL43</f>
        <v>3.3838862559241707</v>
      </c>
    </row>
    <row r="44" spans="2:48" ht="30" customHeight="1" thickBot="1" x14ac:dyDescent="0.3">
      <c r="B44" s="104"/>
      <c r="C44" s="118"/>
      <c r="D44" s="118"/>
      <c r="E44" s="120"/>
      <c r="F44" s="121"/>
      <c r="G44" s="79"/>
      <c r="H44" s="80"/>
      <c r="I44" s="75"/>
      <c r="J44" s="122"/>
      <c r="K44" s="122"/>
      <c r="L44" s="122"/>
      <c r="M44" s="122"/>
      <c r="N44" s="98" t="s">
        <v>145</v>
      </c>
      <c r="O44" s="99"/>
      <c r="P44" s="14">
        <v>288</v>
      </c>
      <c r="Q44" s="14">
        <v>426</v>
      </c>
      <c r="R44" s="14"/>
      <c r="S44" s="14"/>
      <c r="T44" s="104"/>
      <c r="U44" s="137"/>
      <c r="V44" s="127"/>
      <c r="W44" s="130"/>
      <c r="AA44" s="15"/>
      <c r="AB44" s="15"/>
      <c r="AC44" s="15"/>
      <c r="AD44" s="15"/>
      <c r="AE44" s="15"/>
      <c r="AF44" s="15"/>
      <c r="AG44" s="15"/>
      <c r="AH44" s="15"/>
      <c r="AI44" s="15"/>
      <c r="AJ44" s="15"/>
      <c r="AK44" s="15"/>
      <c r="AL44" s="15"/>
      <c r="AM44" s="15"/>
    </row>
    <row r="45" spans="2:48" ht="30" customHeight="1" thickBot="1" x14ac:dyDescent="0.3">
      <c r="B45" s="105"/>
      <c r="C45" s="119"/>
      <c r="D45" s="119"/>
      <c r="E45" s="53"/>
      <c r="F45" s="55"/>
      <c r="G45" s="81"/>
      <c r="H45" s="82"/>
      <c r="I45" s="76"/>
      <c r="J45" s="84"/>
      <c r="K45" s="84"/>
      <c r="L45" s="84"/>
      <c r="M45" s="84"/>
      <c r="N45" s="98" t="s">
        <v>146</v>
      </c>
      <c r="O45" s="99"/>
      <c r="P45" s="14">
        <v>3.5</v>
      </c>
      <c r="Q45" s="14">
        <v>3.3</v>
      </c>
      <c r="R45" s="14"/>
      <c r="S45" s="14"/>
      <c r="T45" s="105"/>
      <c r="U45" s="138"/>
      <c r="V45" s="128"/>
      <c r="W45" s="131"/>
      <c r="AA45" s="15"/>
      <c r="AB45" s="15"/>
      <c r="AC45" s="15"/>
      <c r="AD45" s="15"/>
      <c r="AE45" s="15"/>
      <c r="AF45" s="15"/>
      <c r="AG45" s="15"/>
      <c r="AH45" s="15"/>
      <c r="AI45" s="15"/>
      <c r="AJ45" s="15"/>
      <c r="AK45" s="15"/>
      <c r="AL45" s="15"/>
      <c r="AM45" s="15"/>
    </row>
    <row r="46" spans="2:48" ht="30" customHeight="1" thickBot="1" x14ac:dyDescent="0.3">
      <c r="B46" s="103" t="s">
        <v>121</v>
      </c>
      <c r="C46" s="117" t="s">
        <v>122</v>
      </c>
      <c r="D46" s="117" t="s">
        <v>123</v>
      </c>
      <c r="E46" s="101" t="s">
        <v>124</v>
      </c>
      <c r="F46" s="102"/>
      <c r="G46" s="77" t="s">
        <v>125</v>
      </c>
      <c r="H46" s="78"/>
      <c r="I46" s="74" t="s">
        <v>88</v>
      </c>
      <c r="J46" s="83" t="s">
        <v>95</v>
      </c>
      <c r="K46" s="83" t="s">
        <v>76</v>
      </c>
      <c r="L46" s="83" t="s">
        <v>77</v>
      </c>
      <c r="M46" s="83" t="s">
        <v>89</v>
      </c>
      <c r="N46" s="3">
        <v>2021</v>
      </c>
      <c r="O46" s="23">
        <v>0.7</v>
      </c>
      <c r="P46" s="23">
        <v>0.7</v>
      </c>
      <c r="Q46" s="23">
        <v>0.7</v>
      </c>
      <c r="R46" s="23">
        <v>0.7</v>
      </c>
      <c r="S46" s="23">
        <v>0.7</v>
      </c>
      <c r="T46" s="132">
        <f>SUM(P47:S47)</f>
        <v>38</v>
      </c>
      <c r="U46" s="123">
        <f>+AM46</f>
        <v>0.61290322580645162</v>
      </c>
      <c r="V46" s="141" t="s">
        <v>67</v>
      </c>
      <c r="W46" s="129">
        <f>+U46/O46-1</f>
        <v>-0.12442396313364046</v>
      </c>
      <c r="AA46" s="15">
        <v>20</v>
      </c>
      <c r="AB46" s="15">
        <v>27</v>
      </c>
      <c r="AC46" s="15"/>
      <c r="AD46" s="15">
        <f>+AA46/AB46</f>
        <v>0.7407407407407407</v>
      </c>
      <c r="AE46" s="15"/>
      <c r="AF46" s="15">
        <v>18</v>
      </c>
      <c r="AG46" s="15">
        <v>35</v>
      </c>
      <c r="AH46" s="15"/>
      <c r="AI46" s="15">
        <f>+AF46/AG46</f>
        <v>0.51428571428571423</v>
      </c>
      <c r="AJ46" s="15"/>
      <c r="AK46" s="15">
        <f>+AA46+AF46</f>
        <v>38</v>
      </c>
      <c r="AL46" s="15">
        <f>+AB46+AG46</f>
        <v>62</v>
      </c>
      <c r="AM46" s="15">
        <f>+AK46/AL46</f>
        <v>0.61290322580645162</v>
      </c>
    </row>
    <row r="47" spans="2:48" ht="30" customHeight="1" thickBot="1" x14ac:dyDescent="0.3">
      <c r="B47" s="104"/>
      <c r="C47" s="118"/>
      <c r="D47" s="118"/>
      <c r="E47" s="120"/>
      <c r="F47" s="121"/>
      <c r="G47" s="79"/>
      <c r="H47" s="80"/>
      <c r="I47" s="75"/>
      <c r="J47" s="122"/>
      <c r="K47" s="122"/>
      <c r="L47" s="122"/>
      <c r="M47" s="122"/>
      <c r="N47" s="98" t="s">
        <v>145</v>
      </c>
      <c r="O47" s="99"/>
      <c r="P47" s="14">
        <v>20</v>
      </c>
      <c r="Q47" s="14">
        <v>18</v>
      </c>
      <c r="R47" s="14"/>
      <c r="S47" s="14"/>
      <c r="T47" s="104"/>
      <c r="U47" s="124"/>
      <c r="V47" s="142"/>
      <c r="W47" s="130"/>
      <c r="AA47" s="15"/>
      <c r="AB47" s="15"/>
      <c r="AC47" s="15"/>
      <c r="AD47" s="15"/>
      <c r="AE47" s="15"/>
      <c r="AF47" s="15"/>
      <c r="AG47" s="15"/>
      <c r="AH47" s="15"/>
      <c r="AI47" s="15"/>
      <c r="AJ47" s="15"/>
      <c r="AK47" s="15"/>
      <c r="AL47" s="15"/>
      <c r="AM47" s="15"/>
    </row>
    <row r="48" spans="2:48" ht="30" customHeight="1" thickBot="1" x14ac:dyDescent="0.3">
      <c r="B48" s="105"/>
      <c r="C48" s="119"/>
      <c r="D48" s="119"/>
      <c r="E48" s="53"/>
      <c r="F48" s="55"/>
      <c r="G48" s="81"/>
      <c r="H48" s="82"/>
      <c r="I48" s="76"/>
      <c r="J48" s="84"/>
      <c r="K48" s="84"/>
      <c r="L48" s="84"/>
      <c r="M48" s="84"/>
      <c r="N48" s="139" t="s">
        <v>146</v>
      </c>
      <c r="O48" s="140"/>
      <c r="P48" s="29">
        <v>0.74099999999999999</v>
      </c>
      <c r="Q48" s="29">
        <v>0.51400000000000001</v>
      </c>
      <c r="R48" s="29"/>
      <c r="S48" s="29"/>
      <c r="T48" s="105"/>
      <c r="U48" s="125"/>
      <c r="V48" s="143"/>
      <c r="W48" s="131"/>
    </row>
    <row r="50" spans="26:35" x14ac:dyDescent="0.25">
      <c r="Z50" t="s">
        <v>129</v>
      </c>
      <c r="AE50" t="s">
        <v>129</v>
      </c>
    </row>
    <row r="51" spans="26:35" ht="30" x14ac:dyDescent="0.25">
      <c r="Z51" s="21" t="s">
        <v>131</v>
      </c>
      <c r="AA51" s="21" t="s">
        <v>132</v>
      </c>
      <c r="AB51" s="20" t="s">
        <v>135</v>
      </c>
      <c r="AC51" s="20" t="s">
        <v>134</v>
      </c>
      <c r="AD51" s="21" t="s">
        <v>130</v>
      </c>
      <c r="AE51" s="21" t="s">
        <v>131</v>
      </c>
      <c r="AF51" s="21" t="s">
        <v>132</v>
      </c>
      <c r="AG51" s="20" t="s">
        <v>135</v>
      </c>
      <c r="AH51" s="20" t="s">
        <v>134</v>
      </c>
      <c r="AI51" s="21" t="s">
        <v>130</v>
      </c>
    </row>
    <row r="52" spans="26:35" x14ac:dyDescent="0.25">
      <c r="Z52">
        <v>1</v>
      </c>
      <c r="AA52">
        <v>15</v>
      </c>
      <c r="AB52">
        <v>46</v>
      </c>
      <c r="AC52">
        <f>(+Z52+AA52)/2</f>
        <v>8</v>
      </c>
      <c r="AD52">
        <f>+AB52*AC52</f>
        <v>368</v>
      </c>
      <c r="AE52">
        <v>1</v>
      </c>
      <c r="AF52">
        <v>15</v>
      </c>
      <c r="AG52">
        <v>88</v>
      </c>
      <c r="AH52">
        <f>(+AE52+AF52)/2</f>
        <v>8</v>
      </c>
      <c r="AI52">
        <f>+AG52*AH52</f>
        <v>704</v>
      </c>
    </row>
    <row r="53" spans="26:35" x14ac:dyDescent="0.25">
      <c r="Z53">
        <v>16</v>
      </c>
      <c r="AA53">
        <v>30</v>
      </c>
      <c r="AB53">
        <v>10</v>
      </c>
      <c r="AC53">
        <f t="shared" ref="AC53:AC58" si="1">(+Z53+AA53)/2</f>
        <v>23</v>
      </c>
      <c r="AD53">
        <f t="shared" ref="AD53:AD58" si="2">+AB53*AC53</f>
        <v>230</v>
      </c>
      <c r="AE53">
        <v>16</v>
      </c>
      <c r="AF53">
        <v>30</v>
      </c>
      <c r="AG53">
        <v>37</v>
      </c>
      <c r="AH53">
        <f t="shared" ref="AH53:AH58" si="3">(+AE53+AF53)/2</f>
        <v>23</v>
      </c>
      <c r="AI53">
        <f t="shared" ref="AI53:AI58" si="4">+AG53*AH53</f>
        <v>851</v>
      </c>
    </row>
    <row r="54" spans="26:35" x14ac:dyDescent="0.25">
      <c r="Z54">
        <v>31</v>
      </c>
      <c r="AA54">
        <v>45</v>
      </c>
      <c r="AB54">
        <v>20</v>
      </c>
      <c r="AC54">
        <f t="shared" si="1"/>
        <v>38</v>
      </c>
      <c r="AD54">
        <f t="shared" si="2"/>
        <v>760</v>
      </c>
      <c r="AE54">
        <v>31</v>
      </c>
      <c r="AF54">
        <v>45</v>
      </c>
      <c r="AG54">
        <v>9</v>
      </c>
      <c r="AH54">
        <f t="shared" si="3"/>
        <v>38</v>
      </c>
      <c r="AI54">
        <f t="shared" si="4"/>
        <v>342</v>
      </c>
    </row>
    <row r="55" spans="26:35" x14ac:dyDescent="0.25">
      <c r="Z55">
        <v>46</v>
      </c>
      <c r="AA55">
        <v>60</v>
      </c>
      <c r="AB55">
        <v>0</v>
      </c>
      <c r="AC55">
        <f t="shared" si="1"/>
        <v>53</v>
      </c>
      <c r="AD55">
        <f t="shared" si="2"/>
        <v>0</v>
      </c>
      <c r="AE55">
        <v>46</v>
      </c>
      <c r="AF55">
        <v>60</v>
      </c>
      <c r="AG55">
        <v>2</v>
      </c>
      <c r="AH55">
        <f t="shared" si="3"/>
        <v>53</v>
      </c>
      <c r="AI55">
        <f t="shared" si="4"/>
        <v>106</v>
      </c>
    </row>
    <row r="56" spans="26:35" x14ac:dyDescent="0.25">
      <c r="Z56">
        <v>61</v>
      </c>
      <c r="AA56">
        <v>75</v>
      </c>
      <c r="AB56">
        <v>0</v>
      </c>
      <c r="AC56">
        <f t="shared" si="1"/>
        <v>68</v>
      </c>
      <c r="AD56">
        <f t="shared" si="2"/>
        <v>0</v>
      </c>
      <c r="AE56">
        <v>61</v>
      </c>
      <c r="AF56">
        <v>75</v>
      </c>
      <c r="AG56">
        <v>0</v>
      </c>
      <c r="AH56">
        <f t="shared" si="3"/>
        <v>68</v>
      </c>
      <c r="AI56">
        <f t="shared" si="4"/>
        <v>0</v>
      </c>
    </row>
    <row r="57" spans="26:35" x14ac:dyDescent="0.25">
      <c r="Z57">
        <v>76</v>
      </c>
      <c r="AA57">
        <v>90</v>
      </c>
      <c r="AB57">
        <v>0</v>
      </c>
      <c r="AC57">
        <f t="shared" si="1"/>
        <v>83</v>
      </c>
      <c r="AD57">
        <f t="shared" si="2"/>
        <v>0</v>
      </c>
      <c r="AE57">
        <v>76</v>
      </c>
      <c r="AF57">
        <v>90</v>
      </c>
      <c r="AG57">
        <v>2</v>
      </c>
      <c r="AH57">
        <f t="shared" si="3"/>
        <v>83</v>
      </c>
      <c r="AI57">
        <f t="shared" si="4"/>
        <v>166</v>
      </c>
    </row>
    <row r="58" spans="26:35" x14ac:dyDescent="0.25">
      <c r="Z58">
        <v>91</v>
      </c>
      <c r="AA58">
        <v>105</v>
      </c>
      <c r="AB58">
        <v>2</v>
      </c>
      <c r="AC58">
        <f t="shared" si="1"/>
        <v>98</v>
      </c>
      <c r="AD58">
        <f t="shared" si="2"/>
        <v>196</v>
      </c>
      <c r="AE58">
        <v>91</v>
      </c>
      <c r="AF58">
        <v>105</v>
      </c>
      <c r="AG58">
        <v>1</v>
      </c>
      <c r="AH58">
        <f t="shared" si="3"/>
        <v>98</v>
      </c>
      <c r="AI58">
        <f t="shared" si="4"/>
        <v>98</v>
      </c>
    </row>
    <row r="59" spans="26:35" x14ac:dyDescent="0.25">
      <c r="AB59">
        <f>SUM(AB52:AB58)</f>
        <v>78</v>
      </c>
      <c r="AD59">
        <f>SUM(AD52:AD58)</f>
        <v>1554</v>
      </c>
      <c r="AG59">
        <f>SUM(AG52:AG58)</f>
        <v>139</v>
      </c>
      <c r="AI59">
        <f>SUM(AI52:AI58)</f>
        <v>2267</v>
      </c>
    </row>
    <row r="61" spans="26:35" x14ac:dyDescent="0.25">
      <c r="AB61" s="19" t="s">
        <v>133</v>
      </c>
      <c r="AC61" s="18">
        <f>+AD59</f>
        <v>1554</v>
      </c>
      <c r="AD61">
        <f>+AC61/AC62</f>
        <v>19.923076923076923</v>
      </c>
      <c r="AG61" s="19" t="s">
        <v>133</v>
      </c>
      <c r="AH61" s="18">
        <f>+AI59</f>
        <v>2267</v>
      </c>
      <c r="AI61">
        <f>+AH61/AH62</f>
        <v>16.309352517985612</v>
      </c>
    </row>
    <row r="62" spans="26:35" x14ac:dyDescent="0.25">
      <c r="AC62">
        <f>+AB59</f>
        <v>78</v>
      </c>
      <c r="AH62">
        <f>+AG59</f>
        <v>139</v>
      </c>
    </row>
  </sheetData>
  <mergeCells count="186">
    <mergeCell ref="W46:W48"/>
    <mergeCell ref="W43:W45"/>
    <mergeCell ref="W40:W42"/>
    <mergeCell ref="W37:W39"/>
    <mergeCell ref="T46:T48"/>
    <mergeCell ref="U46:U48"/>
    <mergeCell ref="V37:V39"/>
    <mergeCell ref="V40:V42"/>
    <mergeCell ref="V43:V45"/>
    <mergeCell ref="V46:V48"/>
    <mergeCell ref="T37:T39"/>
    <mergeCell ref="U37:U39"/>
    <mergeCell ref="T40:T42"/>
    <mergeCell ref="U40:U42"/>
    <mergeCell ref="T43:T45"/>
    <mergeCell ref="U43:U45"/>
    <mergeCell ref="N47:O47"/>
    <mergeCell ref="B46:B48"/>
    <mergeCell ref="C46:C48"/>
    <mergeCell ref="D46:D48"/>
    <mergeCell ref="E46:F48"/>
    <mergeCell ref="G46:H48"/>
    <mergeCell ref="I46:I48"/>
    <mergeCell ref="J46:J48"/>
    <mergeCell ref="K46:K48"/>
    <mergeCell ref="L46:L48"/>
    <mergeCell ref="M46:M48"/>
    <mergeCell ref="N48:O48"/>
    <mergeCell ref="N41:O41"/>
    <mergeCell ref="B43:B45"/>
    <mergeCell ref="C43:C45"/>
    <mergeCell ref="D43:D45"/>
    <mergeCell ref="E43:F45"/>
    <mergeCell ref="G43:H45"/>
    <mergeCell ref="I43:I45"/>
    <mergeCell ref="J43:J45"/>
    <mergeCell ref="K43:K45"/>
    <mergeCell ref="L43:L45"/>
    <mergeCell ref="M43:M45"/>
    <mergeCell ref="N44:O44"/>
    <mergeCell ref="I40:I42"/>
    <mergeCell ref="J40:J42"/>
    <mergeCell ref="K40:K42"/>
    <mergeCell ref="L40:L42"/>
    <mergeCell ref="M40:M42"/>
    <mergeCell ref="B40:B42"/>
    <mergeCell ref="C40:C42"/>
    <mergeCell ref="D40:D42"/>
    <mergeCell ref="E40:F42"/>
    <mergeCell ref="G40:H42"/>
    <mergeCell ref="N42:O42"/>
    <mergeCell ref="N45:O45"/>
    <mergeCell ref="J37:J39"/>
    <mergeCell ref="K37:K39"/>
    <mergeCell ref="L37:L39"/>
    <mergeCell ref="M37:M39"/>
    <mergeCell ref="B37:B39"/>
    <mergeCell ref="C37:C39"/>
    <mergeCell ref="D37:D39"/>
    <mergeCell ref="E37:F39"/>
    <mergeCell ref="G37:H39"/>
    <mergeCell ref="I37:I39"/>
    <mergeCell ref="W31:W33"/>
    <mergeCell ref="T31:T33"/>
    <mergeCell ref="U31:U33"/>
    <mergeCell ref="T34:T36"/>
    <mergeCell ref="U34:U36"/>
    <mergeCell ref="V34:V36"/>
    <mergeCell ref="W34:W36"/>
    <mergeCell ref="L34:L36"/>
    <mergeCell ref="M34:M36"/>
    <mergeCell ref="C28:C36"/>
    <mergeCell ref="B28:B36"/>
    <mergeCell ref="V31:V33"/>
    <mergeCell ref="E34:F36"/>
    <mergeCell ref="G34:H36"/>
    <mergeCell ref="I34:I36"/>
    <mergeCell ref="J34:J36"/>
    <mergeCell ref="K34:K36"/>
    <mergeCell ref="I31:I33"/>
    <mergeCell ref="J31:J33"/>
    <mergeCell ref="K31:K33"/>
    <mergeCell ref="L31:L33"/>
    <mergeCell ref="M31:M33"/>
    <mergeCell ref="D28:D30"/>
    <mergeCell ref="E28:F30"/>
    <mergeCell ref="N32:O32"/>
    <mergeCell ref="N35:O35"/>
    <mergeCell ref="T25:T27"/>
    <mergeCell ref="U25:U27"/>
    <mergeCell ref="V25:V27"/>
    <mergeCell ref="W25:W27"/>
    <mergeCell ref="T28:T30"/>
    <mergeCell ref="U28:U30"/>
    <mergeCell ref="V28:V30"/>
    <mergeCell ref="W28:W30"/>
    <mergeCell ref="I28:I30"/>
    <mergeCell ref="J28:J30"/>
    <mergeCell ref="K28:K30"/>
    <mergeCell ref="L28:L30"/>
    <mergeCell ref="M28:M30"/>
    <mergeCell ref="N26:O26"/>
    <mergeCell ref="N29:O29"/>
    <mergeCell ref="N27:O27"/>
    <mergeCell ref="N30:O30"/>
    <mergeCell ref="C25:C27"/>
    <mergeCell ref="D25:D27"/>
    <mergeCell ref="E25:F27"/>
    <mergeCell ref="G25:H27"/>
    <mergeCell ref="I25:I27"/>
    <mergeCell ref="J25:J27"/>
    <mergeCell ref="K25:K27"/>
    <mergeCell ref="L25:L27"/>
    <mergeCell ref="M25:M27"/>
    <mergeCell ref="N39:O39"/>
    <mergeCell ref="N33:O33"/>
    <mergeCell ref="N36:O36"/>
    <mergeCell ref="N38:O38"/>
    <mergeCell ref="AA18:AD18"/>
    <mergeCell ref="AF18:AI18"/>
    <mergeCell ref="E23:F23"/>
    <mergeCell ref="G23:H23"/>
    <mergeCell ref="B25:B27"/>
    <mergeCell ref="G28:H30"/>
    <mergeCell ref="D31:D33"/>
    <mergeCell ref="E31:F33"/>
    <mergeCell ref="G31:H33"/>
    <mergeCell ref="D34:D36"/>
    <mergeCell ref="J20:J22"/>
    <mergeCell ref="K20:K22"/>
    <mergeCell ref="L20:L22"/>
    <mergeCell ref="M20:M22"/>
    <mergeCell ref="T20:U20"/>
    <mergeCell ref="N21:N22"/>
    <mergeCell ref="O21:O22"/>
    <mergeCell ref="B23:B24"/>
    <mergeCell ref="C23:C24"/>
    <mergeCell ref="I20:I22"/>
    <mergeCell ref="E24:F24"/>
    <mergeCell ref="G24:H24"/>
    <mergeCell ref="T19:U19"/>
    <mergeCell ref="V19:W19"/>
    <mergeCell ref="B20:B22"/>
    <mergeCell ref="C20:C22"/>
    <mergeCell ref="D20:D22"/>
    <mergeCell ref="E20:F22"/>
    <mergeCell ref="G20:H22"/>
    <mergeCell ref="P21:P22"/>
    <mergeCell ref="Q21:Q22"/>
    <mergeCell ref="B19:M19"/>
    <mergeCell ref="N19:O20"/>
    <mergeCell ref="P19:S20"/>
    <mergeCell ref="R21:R22"/>
    <mergeCell ref="S21:S22"/>
    <mergeCell ref="T21:T22"/>
    <mergeCell ref="U21:U22"/>
    <mergeCell ref="C18:D18"/>
    <mergeCell ref="F18:G18"/>
    <mergeCell ref="I18:M18"/>
    <mergeCell ref="N18:O18"/>
    <mergeCell ref="P18:R18"/>
    <mergeCell ref="T18:W18"/>
    <mergeCell ref="U16:W16"/>
    <mergeCell ref="C16:E16"/>
    <mergeCell ref="F16:I16"/>
    <mergeCell ref="K16:T16"/>
    <mergeCell ref="C14:E14"/>
    <mergeCell ref="F14:I14"/>
    <mergeCell ref="K14:T14"/>
    <mergeCell ref="U14:W15"/>
    <mergeCell ref="C15:E15"/>
    <mergeCell ref="F15:I15"/>
    <mergeCell ref="K15:T15"/>
    <mergeCell ref="B17:M17"/>
    <mergeCell ref="N17:W17"/>
    <mergeCell ref="B5:W5"/>
    <mergeCell ref="C11:D11"/>
    <mergeCell ref="F11:G11"/>
    <mergeCell ref="I11:O11"/>
    <mergeCell ref="P11:S11"/>
    <mergeCell ref="T11:W11"/>
    <mergeCell ref="B12:W12"/>
    <mergeCell ref="B13:E13"/>
    <mergeCell ref="F13:I13"/>
    <mergeCell ref="J13:T13"/>
    <mergeCell ref="U13:W13"/>
  </mergeCells>
  <pageMargins left="0.31496062992125984" right="0.19685039370078741" top="0.35433070866141736" bottom="0.15748031496062992"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217"/>
  <sheetViews>
    <sheetView topLeftCell="A2" workbookViewId="0">
      <selection activeCell="D21" sqref="D21"/>
    </sheetView>
  </sheetViews>
  <sheetFormatPr baseColWidth="10" defaultRowHeight="15" x14ac:dyDescent="0.25"/>
  <cols>
    <col min="1" max="1" width="2.28515625" customWidth="1"/>
    <col min="2" max="2" width="12" customWidth="1"/>
    <col min="3" max="3" width="18.85546875" customWidth="1"/>
    <col min="4" max="4" width="19.42578125" customWidth="1"/>
    <col min="5" max="5" width="8.85546875" customWidth="1"/>
    <col min="9" max="9" width="9" customWidth="1"/>
    <col min="10" max="10" width="8.28515625" bestFit="1" customWidth="1"/>
    <col min="11" max="11" width="9.5703125" bestFit="1" customWidth="1"/>
    <col min="12" max="13" width="9.85546875" customWidth="1"/>
    <col min="14" max="14" width="6" customWidth="1"/>
    <col min="15" max="15" width="6.28515625" customWidth="1"/>
    <col min="16" max="19" width="8.5703125" customWidth="1"/>
    <col min="20" max="21" width="7.28515625" customWidth="1"/>
    <col min="22" max="22" width="6.7109375" customWidth="1"/>
    <col min="23" max="23" width="8.28515625" customWidth="1"/>
    <col min="24" max="24" width="1.5703125" customWidth="1"/>
    <col min="25" max="25" width="1.5703125" hidden="1" customWidth="1"/>
    <col min="26" max="30" width="10.140625" hidden="1" customWidth="1"/>
    <col min="31" max="31" width="10.28515625" hidden="1" customWidth="1"/>
    <col min="32" max="32" width="10.5703125" hidden="1" customWidth="1"/>
    <col min="33" max="37" width="8.140625" hidden="1" customWidth="1"/>
    <col min="38" max="47" width="11.42578125" hidden="1" customWidth="1"/>
    <col min="48" max="56" width="9.7109375" hidden="1" customWidth="1"/>
    <col min="57" max="58" width="11.42578125" hidden="1" customWidth="1"/>
  </cols>
  <sheetData>
    <row r="1" spans="2:37" hidden="1" x14ac:dyDescent="0.25">
      <c r="B1">
        <v>1</v>
      </c>
      <c r="C1">
        <v>2</v>
      </c>
      <c r="D1">
        <v>3</v>
      </c>
      <c r="E1">
        <v>4</v>
      </c>
      <c r="F1">
        <v>5</v>
      </c>
      <c r="G1">
        <v>6</v>
      </c>
      <c r="H1">
        <v>7</v>
      </c>
      <c r="I1">
        <v>8</v>
      </c>
      <c r="J1">
        <v>9</v>
      </c>
      <c r="K1">
        <v>10</v>
      </c>
      <c r="N1">
        <v>11</v>
      </c>
      <c r="P1">
        <v>12</v>
      </c>
      <c r="Q1">
        <v>13</v>
      </c>
      <c r="R1">
        <v>14</v>
      </c>
      <c r="S1">
        <v>15</v>
      </c>
      <c r="T1">
        <v>16</v>
      </c>
      <c r="U1">
        <v>17</v>
      </c>
      <c r="W1">
        <v>18</v>
      </c>
    </row>
    <row r="6" spans="2:37" x14ac:dyDescent="0.25">
      <c r="B6" s="37" t="s">
        <v>0</v>
      </c>
      <c r="C6" s="37"/>
      <c r="D6" s="37"/>
      <c r="E6" s="37"/>
      <c r="F6" s="37"/>
      <c r="G6" s="37"/>
      <c r="H6" s="37"/>
      <c r="I6" s="37"/>
      <c r="J6" s="37"/>
      <c r="K6" s="37"/>
      <c r="L6" s="37"/>
      <c r="M6" s="37"/>
      <c r="N6" s="37"/>
      <c r="O6" s="37"/>
      <c r="P6" s="37"/>
      <c r="Q6" s="37"/>
      <c r="R6" s="37"/>
      <c r="S6" s="37"/>
      <c r="T6" s="37"/>
      <c r="U6" s="37"/>
      <c r="V6" s="37"/>
      <c r="W6" s="37"/>
    </row>
    <row r="7" spans="2:37" ht="15.75" thickBot="1" x14ac:dyDescent="0.3">
      <c r="B7" s="35"/>
      <c r="C7" s="35"/>
      <c r="D7" s="35"/>
      <c r="E7" s="35"/>
      <c r="F7" s="35"/>
      <c r="G7" s="35"/>
      <c r="H7" s="35"/>
      <c r="I7" s="35"/>
      <c r="J7" s="35"/>
      <c r="K7" s="35"/>
      <c r="L7" s="35"/>
      <c r="M7" s="35"/>
      <c r="N7" s="35"/>
      <c r="O7" s="35"/>
      <c r="P7" s="35"/>
      <c r="Q7" s="35"/>
      <c r="R7" s="35"/>
      <c r="S7" s="35"/>
      <c r="T7" s="35"/>
      <c r="U7" s="35"/>
      <c r="V7" s="35"/>
      <c r="W7" s="35"/>
    </row>
    <row r="8" spans="2:37" ht="42" customHeight="1" thickBot="1" x14ac:dyDescent="0.3">
      <c r="B8" s="36" t="s">
        <v>1</v>
      </c>
      <c r="C8" s="38" t="s">
        <v>2</v>
      </c>
      <c r="D8" s="39"/>
      <c r="E8" s="36" t="s">
        <v>3</v>
      </c>
      <c r="F8" s="38" t="s">
        <v>4</v>
      </c>
      <c r="G8" s="39"/>
      <c r="H8" s="36" t="s">
        <v>5</v>
      </c>
      <c r="I8" s="40" t="s">
        <v>6</v>
      </c>
      <c r="J8" s="41"/>
      <c r="K8" s="41"/>
      <c r="L8" s="41"/>
      <c r="M8" s="41"/>
      <c r="N8" s="41"/>
      <c r="O8" s="42"/>
      <c r="P8" s="43" t="s">
        <v>7</v>
      </c>
      <c r="Q8" s="43"/>
      <c r="R8" s="43"/>
      <c r="S8" s="43"/>
      <c r="T8" s="44" t="s">
        <v>148</v>
      </c>
      <c r="U8" s="45"/>
      <c r="V8" s="45"/>
      <c r="W8" s="46"/>
    </row>
    <row r="9" spans="2:37" ht="15.75" thickBot="1" x14ac:dyDescent="0.3">
      <c r="B9" s="47" t="s">
        <v>8</v>
      </c>
      <c r="C9" s="47"/>
      <c r="D9" s="47"/>
      <c r="E9" s="47"/>
      <c r="F9" s="47"/>
      <c r="G9" s="47"/>
      <c r="H9" s="47"/>
      <c r="I9" s="47"/>
      <c r="J9" s="47"/>
      <c r="K9" s="47"/>
      <c r="L9" s="47"/>
      <c r="M9" s="47"/>
      <c r="N9" s="47"/>
      <c r="O9" s="47"/>
      <c r="P9" s="47"/>
      <c r="Q9" s="47"/>
      <c r="R9" s="47"/>
      <c r="S9" s="47"/>
      <c r="T9" s="47"/>
      <c r="U9" s="47"/>
      <c r="V9" s="47"/>
      <c r="W9" s="47"/>
    </row>
    <row r="10" spans="2:37" ht="15.75" thickBot="1" x14ac:dyDescent="0.3">
      <c r="B10" s="48" t="s">
        <v>9</v>
      </c>
      <c r="C10" s="48"/>
      <c r="D10" s="48"/>
      <c r="E10" s="48"/>
      <c r="F10" s="49" t="s">
        <v>10</v>
      </c>
      <c r="G10" s="49"/>
      <c r="H10" s="49"/>
      <c r="I10" s="49"/>
      <c r="J10" s="50" t="s">
        <v>11</v>
      </c>
      <c r="K10" s="51"/>
      <c r="L10" s="51"/>
      <c r="M10" s="51"/>
      <c r="N10" s="51"/>
      <c r="O10" s="51"/>
      <c r="P10" s="51"/>
      <c r="Q10" s="51"/>
      <c r="R10" s="51"/>
      <c r="S10" s="51"/>
      <c r="T10" s="52"/>
      <c r="U10" s="50" t="s">
        <v>12</v>
      </c>
      <c r="V10" s="51"/>
      <c r="W10" s="52"/>
    </row>
    <row r="11" spans="2:37" ht="18" customHeight="1" thickBot="1" x14ac:dyDescent="0.3">
      <c r="B11" s="2" t="s">
        <v>13</v>
      </c>
      <c r="C11" s="53" t="s">
        <v>14</v>
      </c>
      <c r="D11" s="54"/>
      <c r="E11" s="55"/>
      <c r="F11" s="40" t="s">
        <v>15</v>
      </c>
      <c r="G11" s="41"/>
      <c r="H11" s="41"/>
      <c r="I11" s="42"/>
      <c r="J11" s="3" t="s">
        <v>16</v>
      </c>
      <c r="K11" s="40" t="s">
        <v>149</v>
      </c>
      <c r="L11" s="41"/>
      <c r="M11" s="41"/>
      <c r="N11" s="41"/>
      <c r="O11" s="41"/>
      <c r="P11" s="41"/>
      <c r="Q11" s="41"/>
      <c r="R11" s="41"/>
      <c r="S11" s="41"/>
      <c r="T11" s="42"/>
      <c r="U11" s="56" t="s">
        <v>18</v>
      </c>
      <c r="V11" s="57"/>
      <c r="W11" s="58"/>
    </row>
    <row r="12" spans="2:37" ht="25.5" customHeight="1" thickBot="1" x14ac:dyDescent="0.3">
      <c r="B12" s="2" t="s">
        <v>19</v>
      </c>
      <c r="C12" s="38" t="s">
        <v>20</v>
      </c>
      <c r="D12" s="62"/>
      <c r="E12" s="39"/>
      <c r="F12" s="40" t="s">
        <v>21</v>
      </c>
      <c r="G12" s="41"/>
      <c r="H12" s="41"/>
      <c r="I12" s="42"/>
      <c r="J12" s="3" t="s">
        <v>22</v>
      </c>
      <c r="K12" s="38" t="s">
        <v>150</v>
      </c>
      <c r="L12" s="62"/>
      <c r="M12" s="62"/>
      <c r="N12" s="62"/>
      <c r="O12" s="62"/>
      <c r="P12" s="62"/>
      <c r="Q12" s="62"/>
      <c r="R12" s="62"/>
      <c r="S12" s="62"/>
      <c r="T12" s="39"/>
      <c r="U12" s="59"/>
      <c r="V12" s="60"/>
      <c r="W12" s="61"/>
    </row>
    <row r="13" spans="2:37" ht="50.25" customHeight="1" thickBot="1" x14ac:dyDescent="0.3">
      <c r="B13" s="3" t="s">
        <v>22</v>
      </c>
      <c r="C13" s="38" t="s">
        <v>24</v>
      </c>
      <c r="D13" s="62"/>
      <c r="E13" s="39"/>
      <c r="F13" s="38" t="s">
        <v>25</v>
      </c>
      <c r="G13" s="62"/>
      <c r="H13" s="62"/>
      <c r="I13" s="39"/>
      <c r="J13" s="3" t="s">
        <v>26</v>
      </c>
      <c r="K13" s="53" t="s">
        <v>151</v>
      </c>
      <c r="L13" s="54"/>
      <c r="M13" s="54"/>
      <c r="N13" s="54"/>
      <c r="O13" s="54"/>
      <c r="P13" s="54"/>
      <c r="Q13" s="54"/>
      <c r="R13" s="54"/>
      <c r="S13" s="54"/>
      <c r="T13" s="55"/>
      <c r="U13" s="71" t="s">
        <v>28</v>
      </c>
      <c r="V13" s="72"/>
      <c r="W13" s="73"/>
      <c r="Z13" s="144" t="s">
        <v>152</v>
      </c>
      <c r="AA13" s="144"/>
      <c r="AB13" s="144"/>
      <c r="AC13" s="144"/>
      <c r="AD13" s="144"/>
      <c r="AF13" s="145">
        <v>2085243</v>
      </c>
      <c r="AG13" s="145" t="s">
        <v>153</v>
      </c>
      <c r="AH13" s="146"/>
      <c r="AI13" s="146"/>
      <c r="AJ13" s="146"/>
      <c r="AK13" s="146"/>
    </row>
    <row r="14" spans="2:37" ht="15.75" thickBot="1" x14ac:dyDescent="0.3">
      <c r="B14" s="50" t="s">
        <v>29</v>
      </c>
      <c r="C14" s="51"/>
      <c r="D14" s="51"/>
      <c r="E14" s="51"/>
      <c r="F14" s="51"/>
      <c r="G14" s="51"/>
      <c r="H14" s="51"/>
      <c r="I14" s="51"/>
      <c r="J14" s="51"/>
      <c r="K14" s="51"/>
      <c r="L14" s="51"/>
      <c r="M14" s="52"/>
      <c r="N14" s="50" t="s">
        <v>30</v>
      </c>
      <c r="O14" s="51"/>
      <c r="P14" s="51"/>
      <c r="Q14" s="51"/>
      <c r="R14" s="51"/>
      <c r="S14" s="51"/>
      <c r="T14" s="51"/>
      <c r="U14" s="51"/>
      <c r="V14" s="51"/>
      <c r="W14" s="52"/>
    </row>
    <row r="15" spans="2:37" ht="15.75" thickBot="1" x14ac:dyDescent="0.3">
      <c r="B15" s="4" t="s">
        <v>31</v>
      </c>
      <c r="C15" s="63" t="s">
        <v>32</v>
      </c>
      <c r="D15" s="64"/>
      <c r="E15" s="4" t="s">
        <v>33</v>
      </c>
      <c r="F15" s="63" t="s">
        <v>34</v>
      </c>
      <c r="G15" s="64"/>
      <c r="H15" s="4" t="s">
        <v>35</v>
      </c>
      <c r="I15" s="65" t="s">
        <v>36</v>
      </c>
      <c r="J15" s="66"/>
      <c r="K15" s="66"/>
      <c r="L15" s="66"/>
      <c r="M15" s="67"/>
      <c r="N15" s="68" t="s">
        <v>37</v>
      </c>
      <c r="O15" s="69"/>
      <c r="P15" s="63" t="s">
        <v>38</v>
      </c>
      <c r="Q15" s="70"/>
      <c r="R15" s="64"/>
      <c r="S15" s="4" t="s">
        <v>39</v>
      </c>
      <c r="T15" s="63" t="s">
        <v>40</v>
      </c>
      <c r="U15" s="70"/>
      <c r="V15" s="70"/>
      <c r="W15" s="64"/>
    </row>
    <row r="16" spans="2:37" ht="15.75" thickBot="1" x14ac:dyDescent="0.3">
      <c r="B16" s="85" t="s">
        <v>41</v>
      </c>
      <c r="C16" s="86"/>
      <c r="D16" s="86"/>
      <c r="E16" s="86"/>
      <c r="F16" s="86"/>
      <c r="G16" s="86"/>
      <c r="H16" s="86"/>
      <c r="I16" s="86"/>
      <c r="J16" s="86"/>
      <c r="K16" s="86"/>
      <c r="L16" s="86"/>
      <c r="M16" s="87"/>
      <c r="N16" s="88" t="s">
        <v>42</v>
      </c>
      <c r="O16" s="89"/>
      <c r="P16" s="92" t="s">
        <v>43</v>
      </c>
      <c r="Q16" s="93"/>
      <c r="R16" s="93"/>
      <c r="S16" s="93"/>
      <c r="T16" s="49" t="s">
        <v>44</v>
      </c>
      <c r="U16" s="49"/>
      <c r="V16" s="50" t="s">
        <v>45</v>
      </c>
      <c r="W16" s="52"/>
      <c r="Y16" s="5" t="s">
        <v>46</v>
      </c>
      <c r="Z16" s="5" t="s">
        <v>47</v>
      </c>
      <c r="AA16" s="5"/>
      <c r="AB16" s="5"/>
      <c r="AC16" s="5"/>
      <c r="AD16" s="5"/>
    </row>
    <row r="17" spans="1:57" ht="18.75" customHeight="1" thickBot="1" x14ac:dyDescent="0.3">
      <c r="B17" s="74" t="s">
        <v>48</v>
      </c>
      <c r="C17" s="74" t="s">
        <v>22</v>
      </c>
      <c r="D17" s="74" t="s">
        <v>49</v>
      </c>
      <c r="E17" s="77" t="s">
        <v>50</v>
      </c>
      <c r="F17" s="78"/>
      <c r="G17" s="77" t="s">
        <v>51</v>
      </c>
      <c r="H17" s="78"/>
      <c r="I17" s="74" t="s">
        <v>52</v>
      </c>
      <c r="J17" s="74" t="s">
        <v>53</v>
      </c>
      <c r="K17" s="74" t="s">
        <v>54</v>
      </c>
      <c r="L17" s="74" t="s">
        <v>55</v>
      </c>
      <c r="M17" s="74" t="s">
        <v>56</v>
      </c>
      <c r="N17" s="90"/>
      <c r="O17" s="91"/>
      <c r="P17" s="94"/>
      <c r="Q17" s="95"/>
      <c r="R17" s="95"/>
      <c r="S17" s="95"/>
      <c r="T17" s="147" t="s">
        <v>154</v>
      </c>
      <c r="U17" s="148"/>
      <c r="V17" s="31" t="s">
        <v>57</v>
      </c>
      <c r="W17" s="7" t="s">
        <v>58</v>
      </c>
    </row>
    <row r="18" spans="1:57" ht="18.75" customHeight="1" x14ac:dyDescent="0.25">
      <c r="B18" s="75"/>
      <c r="C18" s="75"/>
      <c r="D18" s="75"/>
      <c r="E18" s="79"/>
      <c r="F18" s="80"/>
      <c r="G18" s="79"/>
      <c r="H18" s="80"/>
      <c r="I18" s="75"/>
      <c r="J18" s="75"/>
      <c r="K18" s="75"/>
      <c r="L18" s="75"/>
      <c r="M18" s="75"/>
      <c r="N18" s="83" t="s">
        <v>59</v>
      </c>
      <c r="O18" s="83" t="s">
        <v>60</v>
      </c>
      <c r="P18" s="83" t="s">
        <v>61</v>
      </c>
      <c r="Q18" s="149" t="s">
        <v>62</v>
      </c>
      <c r="R18" s="83" t="s">
        <v>63</v>
      </c>
      <c r="S18" s="83" t="s">
        <v>64</v>
      </c>
      <c r="T18" s="83" t="s">
        <v>65</v>
      </c>
      <c r="U18" s="96" t="s">
        <v>66</v>
      </c>
      <c r="V18" s="8" t="s">
        <v>67</v>
      </c>
      <c r="W18" s="9" t="s">
        <v>155</v>
      </c>
      <c r="AA18" s="150" t="s">
        <v>156</v>
      </c>
      <c r="AB18" s="151"/>
      <c r="AC18" s="151"/>
      <c r="AD18" s="152"/>
      <c r="AE18" s="150" t="s">
        <v>157</v>
      </c>
      <c r="AF18" s="151"/>
      <c r="AG18" s="151"/>
      <c r="AH18" s="152"/>
      <c r="AI18" s="152"/>
      <c r="AJ18" s="152"/>
      <c r="AK18" s="152"/>
      <c r="AV18" s="153" t="s">
        <v>158</v>
      </c>
      <c r="AW18" s="153"/>
      <c r="AX18" s="153"/>
      <c r="AY18" s="153"/>
      <c r="AZ18" s="5"/>
    </row>
    <row r="19" spans="1:57" ht="15.75" thickBot="1" x14ac:dyDescent="0.3">
      <c r="B19" s="76"/>
      <c r="C19" s="76"/>
      <c r="D19" s="76"/>
      <c r="E19" s="81"/>
      <c r="F19" s="82"/>
      <c r="G19" s="81"/>
      <c r="H19" s="82"/>
      <c r="I19" s="76"/>
      <c r="J19" s="76"/>
      <c r="K19" s="76"/>
      <c r="L19" s="76"/>
      <c r="M19" s="76"/>
      <c r="N19" s="84"/>
      <c r="O19" s="84"/>
      <c r="P19" s="84"/>
      <c r="Q19" s="154"/>
      <c r="R19" s="84"/>
      <c r="S19" s="84"/>
      <c r="T19" s="84"/>
      <c r="U19" s="97"/>
      <c r="V19" s="32" t="s">
        <v>68</v>
      </c>
      <c r="W19" s="11" t="s">
        <v>159</v>
      </c>
      <c r="AA19" s="150"/>
      <c r="AB19" s="151"/>
      <c r="AC19" s="151"/>
      <c r="AD19" s="152"/>
      <c r="AE19" s="150"/>
      <c r="AF19" s="151"/>
      <c r="AG19" s="151"/>
      <c r="AH19" s="152"/>
      <c r="AI19" s="152"/>
      <c r="AJ19" s="152"/>
      <c r="AK19" s="152"/>
      <c r="AM19">
        <v>1</v>
      </c>
      <c r="AN19">
        <v>2</v>
      </c>
      <c r="AO19">
        <v>3</v>
      </c>
      <c r="AP19">
        <v>4</v>
      </c>
      <c r="AQ19">
        <v>5</v>
      </c>
      <c r="AR19">
        <v>6</v>
      </c>
      <c r="AS19">
        <v>7</v>
      </c>
      <c r="AT19">
        <v>8</v>
      </c>
      <c r="AU19">
        <v>9</v>
      </c>
      <c r="AV19" s="5" t="s">
        <v>160</v>
      </c>
      <c r="AW19" s="5" t="s">
        <v>161</v>
      </c>
      <c r="AX19" s="5" t="s">
        <v>162</v>
      </c>
      <c r="AY19" s="5" t="s">
        <v>163</v>
      </c>
      <c r="AZ19" s="5" t="s">
        <v>164</v>
      </c>
      <c r="BB19" s="5" t="s">
        <v>165</v>
      </c>
      <c r="BC19" s="5" t="s">
        <v>166</v>
      </c>
      <c r="BD19" s="5" t="s">
        <v>167</v>
      </c>
      <c r="BE19" s="5" t="s">
        <v>168</v>
      </c>
    </row>
    <row r="20" spans="1:57" ht="45.75" thickBot="1" x14ac:dyDescent="0.3">
      <c r="B20" s="155" t="s">
        <v>69</v>
      </c>
      <c r="C20" s="117" t="s">
        <v>70</v>
      </c>
      <c r="D20" s="12" t="s">
        <v>71</v>
      </c>
      <c r="E20" s="156" t="s">
        <v>72</v>
      </c>
      <c r="F20" s="156"/>
      <c r="G20" s="157" t="s">
        <v>73</v>
      </c>
      <c r="H20" s="157"/>
      <c r="I20" s="13" t="s">
        <v>74</v>
      </c>
      <c r="J20" s="13" t="s">
        <v>75</v>
      </c>
      <c r="K20" s="13" t="s">
        <v>76</v>
      </c>
      <c r="L20" s="13" t="s">
        <v>77</v>
      </c>
      <c r="M20" s="13" t="s">
        <v>78</v>
      </c>
      <c r="N20" s="3">
        <v>2021</v>
      </c>
      <c r="O20" s="14">
        <v>3.2</v>
      </c>
      <c r="P20" s="14">
        <v>3.2</v>
      </c>
      <c r="Q20" s="158"/>
      <c r="R20" s="14"/>
      <c r="S20" s="14"/>
      <c r="T20" s="159">
        <f>+AE20</f>
        <v>69</v>
      </c>
      <c r="U20" s="160">
        <f t="shared" ref="U20:U21" si="0">+AG20</f>
        <v>3.4998376886869016</v>
      </c>
      <c r="V20" s="161" t="s">
        <v>57</v>
      </c>
      <c r="W20" s="22">
        <f>+U20/O20-1</f>
        <v>9.3699277714656581E-2</v>
      </c>
      <c r="Y20">
        <v>2</v>
      </c>
      <c r="Z20">
        <v>17</v>
      </c>
      <c r="AA20" s="15">
        <f>51+18</f>
        <v>69</v>
      </c>
      <c r="AB20" s="15">
        <f>1971520/100000</f>
        <v>19.715199999999999</v>
      </c>
      <c r="AC20" s="162">
        <f>+AA20/AB20</f>
        <v>3.4998376886869016</v>
      </c>
      <c r="AD20" s="162"/>
      <c r="AE20" s="163">
        <f>51+18</f>
        <v>69</v>
      </c>
      <c r="AF20" s="163">
        <f>1971520/100000</f>
        <v>19.715199999999999</v>
      </c>
      <c r="AG20" s="162">
        <f>+AE20/AF20</f>
        <v>3.4998376886869016</v>
      </c>
      <c r="AH20" s="162"/>
      <c r="AI20" s="162"/>
      <c r="AJ20" s="162"/>
      <c r="AK20" s="162"/>
      <c r="BB20" s="15">
        <v>24</v>
      </c>
      <c r="BC20" s="15">
        <v>1</v>
      </c>
      <c r="BD20" s="15">
        <v>4</v>
      </c>
      <c r="BE20" s="15">
        <v>18</v>
      </c>
    </row>
    <row r="21" spans="1:57" ht="75" customHeight="1" thickBot="1" x14ac:dyDescent="0.3">
      <c r="B21" s="164"/>
      <c r="C21" s="119"/>
      <c r="D21" s="12" t="s">
        <v>169</v>
      </c>
      <c r="E21" s="38" t="s">
        <v>170</v>
      </c>
      <c r="F21" s="39"/>
      <c r="G21" s="44" t="s">
        <v>171</v>
      </c>
      <c r="H21" s="46"/>
      <c r="I21" s="13" t="s">
        <v>74</v>
      </c>
      <c r="J21" s="13" t="s">
        <v>82</v>
      </c>
      <c r="K21" s="13" t="s">
        <v>76</v>
      </c>
      <c r="L21" s="13" t="s">
        <v>77</v>
      </c>
      <c r="M21" s="13" t="s">
        <v>78</v>
      </c>
      <c r="N21" s="3">
        <v>2021</v>
      </c>
      <c r="O21" s="14">
        <v>1.8</v>
      </c>
      <c r="P21" s="14">
        <v>1.8</v>
      </c>
      <c r="Q21" s="158"/>
      <c r="R21" s="14"/>
      <c r="S21" s="14"/>
      <c r="T21" s="165">
        <f>+AE21</f>
        <v>32</v>
      </c>
      <c r="U21" s="166">
        <f t="shared" si="0"/>
        <v>1.6231131309852298</v>
      </c>
      <c r="V21" s="161" t="s">
        <v>57</v>
      </c>
      <c r="W21" s="22">
        <f>+U21/O21-1</f>
        <v>-9.8270482785983493E-2</v>
      </c>
      <c r="AA21" s="15">
        <v>32</v>
      </c>
      <c r="AB21" s="15">
        <f>1971520/100000</f>
        <v>19.715199999999999</v>
      </c>
      <c r="AC21" s="162">
        <f>+AA21/AB21</f>
        <v>1.6231131309852298</v>
      </c>
      <c r="AD21" s="162"/>
      <c r="AE21" s="163">
        <v>32</v>
      </c>
      <c r="AF21" s="163">
        <f>1971520/100000</f>
        <v>19.715199999999999</v>
      </c>
      <c r="AG21" s="162">
        <f>+AE21/AF21</f>
        <v>1.6231131309852298</v>
      </c>
      <c r="AH21" s="162"/>
      <c r="AI21" s="162"/>
      <c r="AJ21" s="162"/>
      <c r="AK21" s="162"/>
      <c r="AL21">
        <f>SUM(AM21:AZ21)</f>
        <v>32</v>
      </c>
      <c r="AM21">
        <v>10</v>
      </c>
      <c r="AN21">
        <v>1</v>
      </c>
      <c r="AO21">
        <v>1</v>
      </c>
      <c r="AP21">
        <v>3</v>
      </c>
      <c r="AQ21">
        <v>2</v>
      </c>
      <c r="AR21">
        <v>3</v>
      </c>
      <c r="AS21">
        <v>1</v>
      </c>
      <c r="AT21">
        <v>2</v>
      </c>
      <c r="AU21">
        <v>3</v>
      </c>
      <c r="AV21">
        <v>2</v>
      </c>
      <c r="AW21">
        <v>1</v>
      </c>
      <c r="AX21">
        <v>1</v>
      </c>
      <c r="AY21">
        <v>1</v>
      </c>
      <c r="AZ21">
        <v>1</v>
      </c>
    </row>
    <row r="22" spans="1:57" ht="30" customHeight="1" thickBot="1" x14ac:dyDescent="0.3">
      <c r="B22" s="155" t="s">
        <v>83</v>
      </c>
      <c r="C22" s="117" t="s">
        <v>172</v>
      </c>
      <c r="D22" s="117" t="s">
        <v>173</v>
      </c>
      <c r="E22" s="101" t="s">
        <v>174</v>
      </c>
      <c r="F22" s="102"/>
      <c r="G22" s="77" t="s">
        <v>175</v>
      </c>
      <c r="H22" s="78"/>
      <c r="I22" s="167" t="s">
        <v>88</v>
      </c>
      <c r="J22" s="167" t="s">
        <v>75</v>
      </c>
      <c r="K22" s="167" t="s">
        <v>76</v>
      </c>
      <c r="L22" s="167" t="s">
        <v>77</v>
      </c>
      <c r="M22" s="167" t="s">
        <v>89</v>
      </c>
      <c r="N22" s="3">
        <v>2019</v>
      </c>
      <c r="O22" s="14"/>
      <c r="P22" s="14"/>
      <c r="Q22" s="158"/>
      <c r="R22" s="14"/>
      <c r="S22" s="14"/>
      <c r="T22" s="132">
        <f>SUM(P23:S23)</f>
        <v>5023</v>
      </c>
      <c r="U22" s="123">
        <f>+AK22</f>
        <v>0.37448743756057556</v>
      </c>
      <c r="V22" s="68"/>
      <c r="W22" s="69"/>
      <c r="AA22" s="15">
        <v>2110</v>
      </c>
      <c r="AB22" s="15">
        <v>6187</v>
      </c>
      <c r="AC22" s="168">
        <f>+AA22/AB22</f>
        <v>0.34103765960885729</v>
      </c>
      <c r="AD22" s="168"/>
      <c r="AE22" s="163">
        <f>+AK205</f>
        <v>2913</v>
      </c>
      <c r="AF22" s="163">
        <f>+AL204</f>
        <v>7226</v>
      </c>
      <c r="AG22" s="168">
        <f>+AE22/AF22</f>
        <v>0.40312759479656796</v>
      </c>
      <c r="AH22" s="168"/>
      <c r="AI22" s="15">
        <f>+AA22+AE22</f>
        <v>5023</v>
      </c>
      <c r="AJ22" s="15">
        <f>+AB22+AF22</f>
        <v>13413</v>
      </c>
      <c r="AK22" s="168">
        <f>+AI22/AJ22</f>
        <v>0.37448743756057556</v>
      </c>
    </row>
    <row r="23" spans="1:57" ht="30" customHeight="1" thickBot="1" x14ac:dyDescent="0.3">
      <c r="B23" s="169"/>
      <c r="C23" s="118"/>
      <c r="D23" s="118"/>
      <c r="E23" s="120"/>
      <c r="F23" s="121"/>
      <c r="G23" s="79"/>
      <c r="H23" s="80"/>
      <c r="I23" s="170"/>
      <c r="J23" s="170"/>
      <c r="K23" s="170"/>
      <c r="L23" s="170"/>
      <c r="M23" s="170"/>
      <c r="N23" s="98" t="s">
        <v>145</v>
      </c>
      <c r="O23" s="99"/>
      <c r="P23" s="17">
        <v>2110</v>
      </c>
      <c r="Q23" s="17">
        <v>2913</v>
      </c>
      <c r="R23" s="23"/>
      <c r="S23" s="23"/>
      <c r="T23" s="171"/>
      <c r="U23" s="124"/>
      <c r="V23" s="33"/>
      <c r="W23" s="34"/>
      <c r="AE23" s="163"/>
      <c r="AF23" s="163"/>
      <c r="AG23" s="168"/>
      <c r="AH23" s="168"/>
      <c r="AI23" s="168"/>
      <c r="AJ23" s="168"/>
      <c r="AK23" s="168"/>
    </row>
    <row r="24" spans="1:57" ht="30" customHeight="1" thickBot="1" x14ac:dyDescent="0.3">
      <c r="B24" s="164"/>
      <c r="C24" s="119"/>
      <c r="D24" s="119"/>
      <c r="E24" s="53"/>
      <c r="F24" s="55"/>
      <c r="G24" s="81"/>
      <c r="H24" s="82"/>
      <c r="I24" s="172"/>
      <c r="J24" s="172"/>
      <c r="K24" s="172"/>
      <c r="L24" s="172"/>
      <c r="M24" s="172"/>
      <c r="N24" s="98" t="s">
        <v>146</v>
      </c>
      <c r="O24" s="99"/>
      <c r="P24" s="29">
        <v>0.34100000000000003</v>
      </c>
      <c r="Q24" s="29">
        <v>0.40300000000000002</v>
      </c>
      <c r="R24" s="14"/>
      <c r="S24" s="14"/>
      <c r="T24" s="173"/>
      <c r="U24" s="125"/>
      <c r="V24" s="33"/>
      <c r="W24" s="34"/>
      <c r="AE24" s="163"/>
      <c r="AF24" s="163"/>
      <c r="AG24" s="168"/>
      <c r="AH24" s="168"/>
      <c r="AI24" s="168"/>
      <c r="AJ24" s="168"/>
      <c r="AK24" s="168"/>
    </row>
    <row r="25" spans="1:57" ht="24.95" customHeight="1" thickBot="1" x14ac:dyDescent="0.3">
      <c r="A25" s="174" t="s">
        <v>176</v>
      </c>
      <c r="B25" s="175" t="s">
        <v>177</v>
      </c>
      <c r="C25" s="176" t="s">
        <v>178</v>
      </c>
      <c r="D25" s="176" t="s">
        <v>179</v>
      </c>
      <c r="E25" s="177" t="s">
        <v>180</v>
      </c>
      <c r="F25" s="178"/>
      <c r="G25" s="179" t="s">
        <v>181</v>
      </c>
      <c r="H25" s="180"/>
      <c r="I25" s="181" t="s">
        <v>88</v>
      </c>
      <c r="J25" s="181" t="s">
        <v>95</v>
      </c>
      <c r="K25" s="181" t="s">
        <v>76</v>
      </c>
      <c r="L25" s="181" t="s">
        <v>77</v>
      </c>
      <c r="M25" s="181" t="s">
        <v>89</v>
      </c>
      <c r="N25" s="182">
        <v>2019</v>
      </c>
      <c r="O25" s="183">
        <v>0.71</v>
      </c>
      <c r="P25" s="184"/>
      <c r="Q25" s="185"/>
      <c r="R25" s="184"/>
      <c r="S25" s="184"/>
      <c r="T25" s="186">
        <f>SUM(P26:S26)</f>
        <v>905</v>
      </c>
      <c r="U25" s="187">
        <f>+AK25</f>
        <v>0.72054140127388533</v>
      </c>
      <c r="V25" s="188" t="s">
        <v>57</v>
      </c>
      <c r="W25" s="189">
        <f>+U25/O25-1</f>
        <v>1.4847044047725966E-2</v>
      </c>
      <c r="AA25" s="15">
        <v>367</v>
      </c>
      <c r="AB25" s="15">
        <v>474</v>
      </c>
      <c r="AC25" s="168">
        <f>+AA25/AB25</f>
        <v>0.77426160337552741</v>
      </c>
      <c r="AD25" s="168"/>
      <c r="AE25" s="190">
        <v>538</v>
      </c>
      <c r="AF25" s="190">
        <v>782</v>
      </c>
      <c r="AG25" s="191">
        <f>+AE25/AF25</f>
        <v>0.68797953964194369</v>
      </c>
      <c r="AH25" s="168"/>
      <c r="AI25" s="15">
        <f>+AA25+AE25</f>
        <v>905</v>
      </c>
      <c r="AJ25" s="15">
        <f>+AB25+AF25</f>
        <v>1256</v>
      </c>
      <c r="AK25" s="168">
        <f>+AI25/AJ25</f>
        <v>0.72054140127388533</v>
      </c>
      <c r="AM25" s="192">
        <f>77.4/71-1</f>
        <v>9.0140845070422637E-2</v>
      </c>
    </row>
    <row r="26" spans="1:57" ht="24.95" customHeight="1" thickBot="1" x14ac:dyDescent="0.3">
      <c r="A26" s="174"/>
      <c r="B26" s="193"/>
      <c r="C26" s="194"/>
      <c r="D26" s="194"/>
      <c r="E26" s="195"/>
      <c r="F26" s="196"/>
      <c r="G26" s="197"/>
      <c r="H26" s="198"/>
      <c r="I26" s="199"/>
      <c r="J26" s="199"/>
      <c r="K26" s="199"/>
      <c r="L26" s="199"/>
      <c r="M26" s="199"/>
      <c r="N26" s="200" t="s">
        <v>145</v>
      </c>
      <c r="O26" s="201"/>
      <c r="P26" s="184">
        <v>367</v>
      </c>
      <c r="Q26" s="184">
        <v>538</v>
      </c>
      <c r="R26" s="184"/>
      <c r="S26" s="184"/>
      <c r="T26" s="202"/>
      <c r="U26" s="203"/>
      <c r="V26" s="204"/>
      <c r="W26" s="205"/>
      <c r="AA26" s="15"/>
      <c r="AB26" s="15"/>
      <c r="AC26" s="168"/>
      <c r="AD26" s="168"/>
      <c r="AE26" s="190"/>
      <c r="AF26" s="190"/>
      <c r="AG26" s="191"/>
      <c r="AH26" s="168"/>
      <c r="AI26" s="168"/>
      <c r="AJ26" s="168"/>
      <c r="AK26" s="168"/>
      <c r="AM26" s="192"/>
    </row>
    <row r="27" spans="1:57" ht="24.95" customHeight="1" thickBot="1" x14ac:dyDescent="0.3">
      <c r="A27" s="174"/>
      <c r="B27" s="193"/>
      <c r="C27" s="194"/>
      <c r="D27" s="206"/>
      <c r="E27" s="207"/>
      <c r="F27" s="208"/>
      <c r="G27" s="209"/>
      <c r="H27" s="210"/>
      <c r="I27" s="211"/>
      <c r="J27" s="211"/>
      <c r="K27" s="211"/>
      <c r="L27" s="211"/>
      <c r="M27" s="211"/>
      <c r="N27" s="200" t="s">
        <v>146</v>
      </c>
      <c r="O27" s="201"/>
      <c r="P27" s="212">
        <v>0.77400000000000002</v>
      </c>
      <c r="Q27" s="213">
        <v>0.68799999999999994</v>
      </c>
      <c r="R27" s="184"/>
      <c r="S27" s="184"/>
      <c r="T27" s="214"/>
      <c r="U27" s="215"/>
      <c r="V27" s="216"/>
      <c r="W27" s="217"/>
      <c r="AA27" s="15"/>
      <c r="AB27" s="15"/>
      <c r="AC27" s="168"/>
      <c r="AD27" s="168"/>
      <c r="AE27" s="190"/>
      <c r="AF27" s="190"/>
      <c r="AG27" s="191"/>
      <c r="AH27" s="168"/>
      <c r="AI27" s="168"/>
      <c r="AJ27" s="168"/>
      <c r="AK27" s="168"/>
      <c r="AM27" s="192"/>
    </row>
    <row r="28" spans="1:57" ht="24.95" customHeight="1" thickBot="1" x14ac:dyDescent="0.3">
      <c r="A28" s="174"/>
      <c r="B28" s="193"/>
      <c r="C28" s="194"/>
      <c r="D28" s="176" t="s">
        <v>182</v>
      </c>
      <c r="E28" s="177" t="s">
        <v>183</v>
      </c>
      <c r="F28" s="178"/>
      <c r="G28" s="179" t="s">
        <v>184</v>
      </c>
      <c r="H28" s="180"/>
      <c r="I28" s="181" t="s">
        <v>88</v>
      </c>
      <c r="J28" s="181" t="s">
        <v>95</v>
      </c>
      <c r="K28" s="181" t="s">
        <v>76</v>
      </c>
      <c r="L28" s="181" t="s">
        <v>77</v>
      </c>
      <c r="M28" s="181" t="s">
        <v>78</v>
      </c>
      <c r="N28" s="218">
        <v>2019</v>
      </c>
      <c r="O28" s="184"/>
      <c r="P28" s="184"/>
      <c r="Q28" s="185"/>
      <c r="R28" s="184"/>
      <c r="S28" s="184"/>
      <c r="T28" s="186">
        <f>SUM(P29:S29)</f>
        <v>905</v>
      </c>
      <c r="U28" s="187">
        <f>+AK28</f>
        <v>0.51085141903171949</v>
      </c>
      <c r="V28" s="219"/>
      <c r="W28" s="220"/>
      <c r="AA28" s="15">
        <v>367</v>
      </c>
      <c r="AB28" s="15">
        <v>211</v>
      </c>
      <c r="AC28" s="168">
        <f>((AA28/AB28)-1)</f>
        <v>0.73933649289099534</v>
      </c>
      <c r="AD28" s="168"/>
      <c r="AE28" s="190">
        <v>538</v>
      </c>
      <c r="AF28" s="221">
        <f>127+111+150</f>
        <v>388</v>
      </c>
      <c r="AG28" s="191">
        <f>((AE28/AF28)-1)</f>
        <v>0.38659793814432986</v>
      </c>
      <c r="AH28" s="168"/>
      <c r="AI28" s="15">
        <f>+AA28+AE28</f>
        <v>905</v>
      </c>
      <c r="AJ28" s="15">
        <f>+AB28+AF28</f>
        <v>599</v>
      </c>
      <c r="AK28" s="168">
        <f>+AI28/AJ28-1</f>
        <v>0.51085141903171949</v>
      </c>
    </row>
    <row r="29" spans="1:57" ht="24.95" customHeight="1" thickBot="1" x14ac:dyDescent="0.3">
      <c r="A29" s="174"/>
      <c r="B29" s="193"/>
      <c r="C29" s="194"/>
      <c r="D29" s="194"/>
      <c r="E29" s="195"/>
      <c r="F29" s="196"/>
      <c r="G29" s="197"/>
      <c r="H29" s="198"/>
      <c r="I29" s="199"/>
      <c r="J29" s="199"/>
      <c r="K29" s="199"/>
      <c r="L29" s="199"/>
      <c r="M29" s="199"/>
      <c r="N29" s="200" t="s">
        <v>145</v>
      </c>
      <c r="O29" s="201"/>
      <c r="P29" s="184">
        <v>367</v>
      </c>
      <c r="Q29" s="184">
        <v>538</v>
      </c>
      <c r="R29" s="184"/>
      <c r="S29" s="184"/>
      <c r="T29" s="202"/>
      <c r="U29" s="203"/>
      <c r="V29" s="222"/>
      <c r="W29" s="223"/>
      <c r="AA29" s="15"/>
      <c r="AB29" s="15"/>
      <c r="AC29" s="168"/>
      <c r="AD29" s="168"/>
      <c r="AE29" s="190"/>
      <c r="AF29" s="221"/>
      <c r="AG29" s="191"/>
      <c r="AH29" s="168"/>
      <c r="AI29" s="168"/>
      <c r="AJ29" s="168"/>
      <c r="AK29" s="168"/>
    </row>
    <row r="30" spans="1:57" ht="24.95" customHeight="1" thickBot="1" x14ac:dyDescent="0.3">
      <c r="A30" s="174"/>
      <c r="B30" s="193"/>
      <c r="C30" s="194"/>
      <c r="D30" s="206"/>
      <c r="E30" s="207"/>
      <c r="F30" s="208"/>
      <c r="G30" s="209"/>
      <c r="H30" s="210"/>
      <c r="I30" s="211"/>
      <c r="J30" s="211"/>
      <c r="K30" s="211"/>
      <c r="L30" s="211"/>
      <c r="M30" s="211"/>
      <c r="N30" s="200" t="s">
        <v>146</v>
      </c>
      <c r="O30" s="201"/>
      <c r="P30" s="213">
        <v>0.73899999999999999</v>
      </c>
      <c r="Q30" s="213">
        <v>0.38700000000000001</v>
      </c>
      <c r="R30" s="184"/>
      <c r="S30" s="184"/>
      <c r="T30" s="214"/>
      <c r="U30" s="215"/>
      <c r="V30" s="224"/>
      <c r="W30" s="225"/>
      <c r="AA30" s="15"/>
      <c r="AB30" s="15"/>
      <c r="AC30" s="168"/>
      <c r="AD30" s="168"/>
      <c r="AE30" s="190"/>
      <c r="AF30" s="221"/>
      <c r="AG30" s="191"/>
      <c r="AH30" s="168"/>
      <c r="AI30" s="168"/>
      <c r="AJ30" s="168"/>
      <c r="AK30" s="168"/>
    </row>
    <row r="31" spans="1:57" ht="24.95" customHeight="1" thickBot="1" x14ac:dyDescent="0.3">
      <c r="A31" s="174"/>
      <c r="B31" s="193"/>
      <c r="C31" s="194"/>
      <c r="D31" s="176" t="s">
        <v>185</v>
      </c>
      <c r="E31" s="177" t="s">
        <v>186</v>
      </c>
      <c r="F31" s="178"/>
      <c r="G31" s="179" t="s">
        <v>187</v>
      </c>
      <c r="H31" s="180"/>
      <c r="I31" s="181" t="s">
        <v>88</v>
      </c>
      <c r="J31" s="181" t="s">
        <v>95</v>
      </c>
      <c r="K31" s="181" t="s">
        <v>76</v>
      </c>
      <c r="L31" s="181" t="s">
        <v>77</v>
      </c>
      <c r="M31" s="181" t="s">
        <v>89</v>
      </c>
      <c r="N31" s="218">
        <v>2019</v>
      </c>
      <c r="O31" s="184"/>
      <c r="P31" s="184"/>
      <c r="Q31" s="185"/>
      <c r="R31" s="184"/>
      <c r="S31" s="184"/>
      <c r="T31" s="186">
        <f>SUM(P32:S32)</f>
        <v>141</v>
      </c>
      <c r="U31" s="187">
        <f>+AK31</f>
        <v>0.6</v>
      </c>
      <c r="V31" s="219"/>
      <c r="W31" s="220"/>
      <c r="AA31" s="15">
        <f>+AA49+AA52+AA46</f>
        <v>33</v>
      </c>
      <c r="AB31" s="15">
        <v>35</v>
      </c>
      <c r="AC31" s="226">
        <f>+AA31/AB31</f>
        <v>0.94285714285714284</v>
      </c>
      <c r="AD31" s="226"/>
      <c r="AE31" s="190">
        <v>108</v>
      </c>
      <c r="AF31" s="190">
        <v>200</v>
      </c>
      <c r="AG31" s="227">
        <f>+AE31/AF31</f>
        <v>0.54</v>
      </c>
      <c r="AH31" s="168"/>
      <c r="AI31" s="15">
        <f>+AA31+AE31</f>
        <v>141</v>
      </c>
      <c r="AJ31" s="15">
        <f>+AB31+AF31</f>
        <v>235</v>
      </c>
      <c r="AK31" s="168">
        <f>+AI31/AJ31</f>
        <v>0.6</v>
      </c>
    </row>
    <row r="32" spans="1:57" ht="24.95" customHeight="1" thickBot="1" x14ac:dyDescent="0.3">
      <c r="A32" s="174"/>
      <c r="B32" s="193"/>
      <c r="C32" s="194"/>
      <c r="D32" s="194"/>
      <c r="E32" s="195"/>
      <c r="F32" s="196"/>
      <c r="G32" s="197"/>
      <c r="H32" s="198"/>
      <c r="I32" s="199"/>
      <c r="J32" s="199"/>
      <c r="K32" s="199"/>
      <c r="L32" s="199"/>
      <c r="M32" s="199"/>
      <c r="N32" s="200" t="s">
        <v>145</v>
      </c>
      <c r="O32" s="201"/>
      <c r="P32" s="184">
        <v>33</v>
      </c>
      <c r="Q32" s="184">
        <v>108</v>
      </c>
      <c r="R32" s="184"/>
      <c r="S32" s="184"/>
      <c r="T32" s="202"/>
      <c r="U32" s="203"/>
      <c r="V32" s="222"/>
      <c r="W32" s="223"/>
      <c r="AA32" s="15"/>
      <c r="AB32" s="15"/>
      <c r="AC32" s="226"/>
      <c r="AD32" s="226"/>
      <c r="AE32" s="190"/>
      <c r="AF32" s="190"/>
      <c r="AG32" s="227"/>
      <c r="AH32" s="168"/>
      <c r="AI32" s="168"/>
      <c r="AJ32" s="168"/>
      <c r="AK32" s="168"/>
    </row>
    <row r="33" spans="1:37" ht="24.95" customHeight="1" thickBot="1" x14ac:dyDescent="0.3">
      <c r="A33" s="174"/>
      <c r="B33" s="228"/>
      <c r="C33" s="206"/>
      <c r="D33" s="206"/>
      <c r="E33" s="207"/>
      <c r="F33" s="208"/>
      <c r="G33" s="209"/>
      <c r="H33" s="210"/>
      <c r="I33" s="211"/>
      <c r="J33" s="211"/>
      <c r="K33" s="211"/>
      <c r="L33" s="211"/>
      <c r="M33" s="211"/>
      <c r="N33" s="200" t="s">
        <v>146</v>
      </c>
      <c r="O33" s="201"/>
      <c r="P33" s="213">
        <f>+AC31</f>
        <v>0.94285714285714284</v>
      </c>
      <c r="Q33" s="213">
        <f>+AG31</f>
        <v>0.54</v>
      </c>
      <c r="R33" s="184"/>
      <c r="S33" s="184"/>
      <c r="T33" s="214"/>
      <c r="U33" s="215"/>
      <c r="V33" s="224"/>
      <c r="W33" s="225"/>
      <c r="AA33" s="15"/>
      <c r="AB33" s="15"/>
      <c r="AC33" s="226"/>
      <c r="AD33" s="226"/>
      <c r="AE33" s="190"/>
      <c r="AF33" s="190"/>
      <c r="AG33" s="227"/>
      <c r="AH33" s="168"/>
      <c r="AI33" s="168"/>
      <c r="AJ33" s="168"/>
      <c r="AK33" s="168"/>
    </row>
    <row r="34" spans="1:37" ht="24.95" customHeight="1" thickBot="1" x14ac:dyDescent="0.3">
      <c r="A34" s="174"/>
      <c r="B34" s="229" t="s">
        <v>106</v>
      </c>
      <c r="C34" s="176" t="s">
        <v>188</v>
      </c>
      <c r="D34" s="176" t="s">
        <v>189</v>
      </c>
      <c r="E34" s="177" t="s">
        <v>190</v>
      </c>
      <c r="F34" s="178"/>
      <c r="G34" s="179" t="s">
        <v>191</v>
      </c>
      <c r="H34" s="180"/>
      <c r="I34" s="181" t="s">
        <v>88</v>
      </c>
      <c r="J34" s="181" t="s">
        <v>95</v>
      </c>
      <c r="K34" s="181" t="s">
        <v>76</v>
      </c>
      <c r="L34" s="181" t="s">
        <v>77</v>
      </c>
      <c r="M34" s="181" t="s">
        <v>89</v>
      </c>
      <c r="N34" s="218">
        <v>2019</v>
      </c>
      <c r="O34" s="184"/>
      <c r="P34" s="184"/>
      <c r="Q34" s="185"/>
      <c r="R34" s="184"/>
      <c r="S34" s="184"/>
      <c r="T34" s="186">
        <f>SUM(P35:S35)</f>
        <v>263</v>
      </c>
      <c r="U34" s="187">
        <f>+AK34</f>
        <v>0.20939490445859874</v>
      </c>
      <c r="V34" s="219"/>
      <c r="W34" s="220"/>
      <c r="AA34" s="15">
        <v>111</v>
      </c>
      <c r="AB34" s="15">
        <v>474</v>
      </c>
      <c r="AC34" s="226">
        <f>+AA34/AB34*100</f>
        <v>23.417721518987342</v>
      </c>
      <c r="AD34" s="226"/>
      <c r="AE34" s="190">
        <v>152</v>
      </c>
      <c r="AF34" s="190">
        <v>782</v>
      </c>
      <c r="AG34" s="227">
        <f>+AE34/AF34*100</f>
        <v>19.437340153452684</v>
      </c>
      <c r="AH34" s="168"/>
      <c r="AI34" s="15">
        <f>+AA34+AE34</f>
        <v>263</v>
      </c>
      <c r="AJ34" s="15">
        <f>+AB34+AF34</f>
        <v>1256</v>
      </c>
      <c r="AK34" s="168">
        <f>+AI34/AJ34</f>
        <v>0.20939490445859874</v>
      </c>
    </row>
    <row r="35" spans="1:37" ht="24.95" customHeight="1" thickBot="1" x14ac:dyDescent="0.3">
      <c r="A35" s="174"/>
      <c r="B35" s="230"/>
      <c r="C35" s="194"/>
      <c r="D35" s="194"/>
      <c r="E35" s="195"/>
      <c r="F35" s="196"/>
      <c r="G35" s="197"/>
      <c r="H35" s="198"/>
      <c r="I35" s="199"/>
      <c r="J35" s="199"/>
      <c r="K35" s="199"/>
      <c r="L35" s="199"/>
      <c r="M35" s="199"/>
      <c r="N35" s="200" t="s">
        <v>145</v>
      </c>
      <c r="O35" s="201"/>
      <c r="P35" s="184">
        <v>111</v>
      </c>
      <c r="Q35" s="184">
        <v>152</v>
      </c>
      <c r="R35" s="184"/>
      <c r="S35" s="184"/>
      <c r="T35" s="202"/>
      <c r="U35" s="203"/>
      <c r="V35" s="222"/>
      <c r="W35" s="223"/>
      <c r="AA35" s="15"/>
      <c r="AB35" s="15"/>
      <c r="AC35" s="226"/>
      <c r="AD35" s="226"/>
      <c r="AE35" s="190"/>
      <c r="AF35" s="190"/>
      <c r="AG35" s="227"/>
      <c r="AH35" s="168"/>
      <c r="AI35" s="168"/>
      <c r="AJ35" s="168"/>
      <c r="AK35" s="168"/>
    </row>
    <row r="36" spans="1:37" ht="24.95" customHeight="1" thickBot="1" x14ac:dyDescent="0.3">
      <c r="A36" s="174"/>
      <c r="B36" s="231"/>
      <c r="C36" s="206"/>
      <c r="D36" s="206"/>
      <c r="E36" s="207"/>
      <c r="F36" s="208"/>
      <c r="G36" s="209"/>
      <c r="H36" s="210"/>
      <c r="I36" s="211"/>
      <c r="J36" s="211"/>
      <c r="K36" s="211"/>
      <c r="L36" s="211"/>
      <c r="M36" s="211"/>
      <c r="N36" s="200" t="s">
        <v>146</v>
      </c>
      <c r="O36" s="201"/>
      <c r="P36" s="213">
        <v>0.23400000000000001</v>
      </c>
      <c r="Q36" s="213">
        <v>0.19400000000000001</v>
      </c>
      <c r="R36" s="184"/>
      <c r="S36" s="184"/>
      <c r="T36" s="214"/>
      <c r="U36" s="215"/>
      <c r="V36" s="224"/>
      <c r="W36" s="225"/>
      <c r="AA36" s="15"/>
      <c r="AB36" s="15"/>
      <c r="AC36" s="226"/>
      <c r="AD36" s="226"/>
      <c r="AE36" s="190"/>
      <c r="AF36" s="190"/>
      <c r="AG36" s="227"/>
      <c r="AH36" s="168"/>
      <c r="AI36" s="168"/>
      <c r="AJ36" s="168"/>
      <c r="AK36" s="168"/>
    </row>
    <row r="37" spans="1:37" ht="24.95" customHeight="1" thickBot="1" x14ac:dyDescent="0.3">
      <c r="A37" s="174"/>
      <c r="B37" s="229" t="s">
        <v>111</v>
      </c>
      <c r="C37" s="176" t="s">
        <v>192</v>
      </c>
      <c r="D37" s="176" t="s">
        <v>193</v>
      </c>
      <c r="E37" s="177" t="s">
        <v>194</v>
      </c>
      <c r="F37" s="178"/>
      <c r="G37" s="179" t="s">
        <v>195</v>
      </c>
      <c r="H37" s="180"/>
      <c r="I37" s="181" t="s">
        <v>88</v>
      </c>
      <c r="J37" s="181" t="s">
        <v>95</v>
      </c>
      <c r="K37" s="181" t="s">
        <v>76</v>
      </c>
      <c r="L37" s="181" t="s">
        <v>77</v>
      </c>
      <c r="M37" s="181" t="s">
        <v>89</v>
      </c>
      <c r="N37" s="218">
        <v>2019</v>
      </c>
      <c r="O37" s="184"/>
      <c r="P37" s="184"/>
      <c r="Q37" s="185"/>
      <c r="R37" s="184"/>
      <c r="S37" s="184"/>
      <c r="T37" s="186">
        <f>SUM(P38:S38)</f>
        <v>10508</v>
      </c>
      <c r="U37" s="232">
        <v>8.4</v>
      </c>
      <c r="V37" s="219"/>
      <c r="W37" s="220"/>
      <c r="AA37" s="15">
        <v>4640</v>
      </c>
      <c r="AB37" s="15">
        <v>474</v>
      </c>
      <c r="AC37" s="226">
        <f t="shared" ref="AC37:AC61" si="1">+AA37/AB37</f>
        <v>9.7890295358649784</v>
      </c>
      <c r="AD37" s="226"/>
      <c r="AE37" s="190">
        <v>5868</v>
      </c>
      <c r="AF37" s="190">
        <v>782</v>
      </c>
      <c r="AG37" s="227">
        <f t="shared" ref="AG37:AG61" si="2">+AE37/AF37</f>
        <v>7.5038363171355495</v>
      </c>
      <c r="AH37" s="168"/>
      <c r="AI37" s="15">
        <f>+AA37+AE37</f>
        <v>10508</v>
      </c>
      <c r="AJ37" s="15">
        <f>+AB37+AF37</f>
        <v>1256</v>
      </c>
      <c r="AK37" s="233">
        <f>+AI37/AJ37</f>
        <v>8.3662420382165603</v>
      </c>
    </row>
    <row r="38" spans="1:37" ht="24.95" customHeight="1" thickBot="1" x14ac:dyDescent="0.3">
      <c r="A38" s="174"/>
      <c r="B38" s="230"/>
      <c r="C38" s="194"/>
      <c r="D38" s="194"/>
      <c r="E38" s="195"/>
      <c r="F38" s="196"/>
      <c r="G38" s="197"/>
      <c r="H38" s="198"/>
      <c r="I38" s="199"/>
      <c r="J38" s="199"/>
      <c r="K38" s="199"/>
      <c r="L38" s="199"/>
      <c r="M38" s="199"/>
      <c r="N38" s="200" t="s">
        <v>145</v>
      </c>
      <c r="O38" s="201"/>
      <c r="P38" s="184">
        <v>4640</v>
      </c>
      <c r="Q38" s="184">
        <v>5868</v>
      </c>
      <c r="R38" s="184"/>
      <c r="S38" s="184"/>
      <c r="T38" s="202"/>
      <c r="U38" s="234"/>
      <c r="V38" s="222"/>
      <c r="W38" s="223"/>
      <c r="AA38" s="15"/>
      <c r="AB38" s="15"/>
      <c r="AC38" s="226"/>
      <c r="AD38" s="226"/>
      <c r="AE38" s="190"/>
      <c r="AF38" s="190"/>
      <c r="AG38" s="227"/>
      <c r="AH38" s="168"/>
      <c r="AI38" s="168"/>
      <c r="AJ38" s="168"/>
      <c r="AK38" s="168"/>
    </row>
    <row r="39" spans="1:37" ht="24.95" customHeight="1" thickBot="1" x14ac:dyDescent="0.3">
      <c r="A39" s="174"/>
      <c r="B39" s="231"/>
      <c r="C39" s="206"/>
      <c r="D39" s="206"/>
      <c r="E39" s="207"/>
      <c r="F39" s="208"/>
      <c r="G39" s="209"/>
      <c r="H39" s="210"/>
      <c r="I39" s="211"/>
      <c r="J39" s="211"/>
      <c r="K39" s="211"/>
      <c r="L39" s="211"/>
      <c r="M39" s="211"/>
      <c r="N39" s="200" t="s">
        <v>146</v>
      </c>
      <c r="O39" s="201"/>
      <c r="P39" s="235">
        <f>9.8</f>
        <v>9.8000000000000007</v>
      </c>
      <c r="Q39" s="235">
        <v>7.5</v>
      </c>
      <c r="R39" s="184"/>
      <c r="S39" s="184"/>
      <c r="T39" s="214"/>
      <c r="U39" s="236"/>
      <c r="V39" s="224"/>
      <c r="W39" s="225"/>
      <c r="AA39" s="15"/>
      <c r="AB39" s="15"/>
      <c r="AC39" s="226"/>
      <c r="AD39" s="226"/>
      <c r="AE39" s="190"/>
      <c r="AF39" s="190"/>
      <c r="AG39" s="227"/>
      <c r="AH39" s="168"/>
      <c r="AI39" s="168"/>
      <c r="AJ39" s="168"/>
      <c r="AK39" s="168"/>
    </row>
    <row r="40" spans="1:37" ht="24.95" customHeight="1" thickBot="1" x14ac:dyDescent="0.3">
      <c r="A40" s="174"/>
      <c r="B40" s="229" t="s">
        <v>116</v>
      </c>
      <c r="C40" s="176" t="s">
        <v>196</v>
      </c>
      <c r="D40" s="176" t="s">
        <v>197</v>
      </c>
      <c r="E40" s="177" t="s">
        <v>198</v>
      </c>
      <c r="F40" s="178"/>
      <c r="G40" s="179" t="s">
        <v>199</v>
      </c>
      <c r="H40" s="180"/>
      <c r="I40" s="181" t="s">
        <v>88</v>
      </c>
      <c r="J40" s="181" t="s">
        <v>95</v>
      </c>
      <c r="K40" s="181" t="s">
        <v>76</v>
      </c>
      <c r="L40" s="181" t="s">
        <v>77</v>
      </c>
      <c r="M40" s="181" t="s">
        <v>89</v>
      </c>
      <c r="N40" s="218">
        <v>2019</v>
      </c>
      <c r="O40" s="184"/>
      <c r="P40" s="184"/>
      <c r="Q40" s="185"/>
      <c r="R40" s="184"/>
      <c r="S40" s="184"/>
      <c r="T40" s="186">
        <f>SUM(P41:S41)</f>
        <v>905</v>
      </c>
      <c r="U40" s="187">
        <f>+AK40</f>
        <v>1.0390355912743972</v>
      </c>
      <c r="V40" s="219"/>
      <c r="W40" s="220"/>
      <c r="AA40" s="15">
        <v>367</v>
      </c>
      <c r="AB40" s="15">
        <v>324</v>
      </c>
      <c r="AC40" s="226">
        <f t="shared" si="1"/>
        <v>1.132716049382716</v>
      </c>
      <c r="AD40" s="226"/>
      <c r="AE40" s="190">
        <v>538</v>
      </c>
      <c r="AF40" s="190">
        <v>547</v>
      </c>
      <c r="AG40" s="227">
        <f t="shared" si="2"/>
        <v>0.98354661791590492</v>
      </c>
      <c r="AH40" s="168"/>
      <c r="AI40" s="15">
        <f>+AA40+AE40</f>
        <v>905</v>
      </c>
      <c r="AJ40" s="15">
        <f>+AB40+AF40</f>
        <v>871</v>
      </c>
      <c r="AK40" s="168">
        <f>+AI40/AJ40</f>
        <v>1.0390355912743972</v>
      </c>
    </row>
    <row r="41" spans="1:37" ht="24.95" customHeight="1" thickBot="1" x14ac:dyDescent="0.3">
      <c r="A41" s="174"/>
      <c r="B41" s="230"/>
      <c r="C41" s="194"/>
      <c r="D41" s="194"/>
      <c r="E41" s="195"/>
      <c r="F41" s="196"/>
      <c r="G41" s="197"/>
      <c r="H41" s="198"/>
      <c r="I41" s="199"/>
      <c r="J41" s="199"/>
      <c r="K41" s="199"/>
      <c r="L41" s="199"/>
      <c r="M41" s="199"/>
      <c r="N41" s="200" t="s">
        <v>145</v>
      </c>
      <c r="O41" s="201"/>
      <c r="P41" s="184">
        <v>367</v>
      </c>
      <c r="Q41" s="184">
        <v>538</v>
      </c>
      <c r="R41" s="184"/>
      <c r="S41" s="184"/>
      <c r="T41" s="202"/>
      <c r="U41" s="203"/>
      <c r="V41" s="222"/>
      <c r="W41" s="223"/>
      <c r="AA41" s="15"/>
      <c r="AB41" s="15"/>
      <c r="AC41" s="226"/>
      <c r="AD41" s="226"/>
      <c r="AE41" s="190"/>
      <c r="AF41" s="190"/>
      <c r="AG41" s="227"/>
      <c r="AH41" s="168"/>
      <c r="AI41" s="168"/>
      <c r="AJ41" s="168"/>
      <c r="AK41" s="168"/>
    </row>
    <row r="42" spans="1:37" ht="24.95" customHeight="1" thickBot="1" x14ac:dyDescent="0.3">
      <c r="A42" s="174"/>
      <c r="B42" s="230"/>
      <c r="C42" s="194"/>
      <c r="D42" s="206"/>
      <c r="E42" s="207"/>
      <c r="F42" s="208"/>
      <c r="G42" s="209"/>
      <c r="H42" s="210"/>
      <c r="I42" s="211"/>
      <c r="J42" s="211"/>
      <c r="K42" s="211"/>
      <c r="L42" s="211"/>
      <c r="M42" s="211"/>
      <c r="N42" s="200" t="s">
        <v>146</v>
      </c>
      <c r="O42" s="201"/>
      <c r="P42" s="237">
        <v>1.1000000000000001</v>
      </c>
      <c r="Q42" s="237">
        <v>0.98399999999999999</v>
      </c>
      <c r="R42" s="184"/>
      <c r="S42" s="184"/>
      <c r="T42" s="214"/>
      <c r="U42" s="215"/>
      <c r="V42" s="224"/>
      <c r="W42" s="225"/>
      <c r="AA42" s="15"/>
      <c r="AB42" s="15"/>
      <c r="AC42" s="226"/>
      <c r="AD42" s="226"/>
      <c r="AE42" s="190"/>
      <c r="AF42" s="190"/>
      <c r="AG42" s="227"/>
      <c r="AH42" s="168"/>
      <c r="AI42" s="168"/>
      <c r="AJ42" s="168"/>
      <c r="AK42" s="168"/>
    </row>
    <row r="43" spans="1:37" ht="24.95" customHeight="1" thickBot="1" x14ac:dyDescent="0.3">
      <c r="A43" s="174"/>
      <c r="B43" s="230"/>
      <c r="C43" s="194"/>
      <c r="D43" s="176" t="s">
        <v>200</v>
      </c>
      <c r="E43" s="177" t="s">
        <v>201</v>
      </c>
      <c r="F43" s="178"/>
      <c r="G43" s="179" t="s">
        <v>202</v>
      </c>
      <c r="H43" s="180"/>
      <c r="I43" s="181" t="s">
        <v>88</v>
      </c>
      <c r="J43" s="181" t="s">
        <v>95</v>
      </c>
      <c r="K43" s="181" t="s">
        <v>76</v>
      </c>
      <c r="L43" s="181" t="s">
        <v>77</v>
      </c>
      <c r="M43" s="181" t="s">
        <v>89</v>
      </c>
      <c r="N43" s="218">
        <v>2019</v>
      </c>
      <c r="O43" s="184"/>
      <c r="P43" s="184"/>
      <c r="Q43" s="185"/>
      <c r="R43" s="184"/>
      <c r="S43" s="184"/>
      <c r="T43" s="186">
        <f>SUM(P44:S44)</f>
        <v>871</v>
      </c>
      <c r="U43" s="187">
        <f>+AK43</f>
        <v>0.69347133757961787</v>
      </c>
      <c r="V43" s="219"/>
      <c r="W43" s="220"/>
      <c r="AA43" s="15">
        <v>324</v>
      </c>
      <c r="AB43" s="15">
        <v>474</v>
      </c>
      <c r="AC43" s="226">
        <f t="shared" si="1"/>
        <v>0.68354430379746833</v>
      </c>
      <c r="AD43" s="226"/>
      <c r="AE43" s="190">
        <f>AF40</f>
        <v>547</v>
      </c>
      <c r="AF43" s="190">
        <f>AF25</f>
        <v>782</v>
      </c>
      <c r="AG43" s="227">
        <f t="shared" si="2"/>
        <v>0.69948849104859334</v>
      </c>
      <c r="AH43" s="168"/>
      <c r="AI43" s="15">
        <f>+AA43+AE43</f>
        <v>871</v>
      </c>
      <c r="AJ43" s="15">
        <f>+AB43+AF43</f>
        <v>1256</v>
      </c>
      <c r="AK43" s="168">
        <f>+AI43/AJ43</f>
        <v>0.69347133757961787</v>
      </c>
    </row>
    <row r="44" spans="1:37" ht="24.95" customHeight="1" thickBot="1" x14ac:dyDescent="0.3">
      <c r="A44" s="174"/>
      <c r="B44" s="230"/>
      <c r="C44" s="194"/>
      <c r="D44" s="194"/>
      <c r="E44" s="195"/>
      <c r="F44" s="196"/>
      <c r="G44" s="197"/>
      <c r="H44" s="198"/>
      <c r="I44" s="199"/>
      <c r="J44" s="199"/>
      <c r="K44" s="199"/>
      <c r="L44" s="199"/>
      <c r="M44" s="199"/>
      <c r="N44" s="200" t="s">
        <v>145</v>
      </c>
      <c r="O44" s="201"/>
      <c r="P44" s="184">
        <v>324</v>
      </c>
      <c r="Q44" s="184">
        <v>547</v>
      </c>
      <c r="R44" s="184"/>
      <c r="S44" s="184"/>
      <c r="T44" s="202"/>
      <c r="U44" s="203"/>
      <c r="V44" s="222"/>
      <c r="W44" s="223"/>
      <c r="AA44" s="15"/>
      <c r="AB44" s="15"/>
      <c r="AC44" s="226"/>
      <c r="AD44" s="226"/>
      <c r="AE44" s="190"/>
      <c r="AF44" s="190"/>
      <c r="AG44" s="227"/>
      <c r="AH44" s="168"/>
      <c r="AI44" s="168"/>
      <c r="AJ44" s="168"/>
      <c r="AK44" s="168"/>
    </row>
    <row r="45" spans="1:37" ht="24.95" customHeight="1" thickBot="1" x14ac:dyDescent="0.3">
      <c r="A45" s="174"/>
      <c r="B45" s="231"/>
      <c r="C45" s="206"/>
      <c r="D45" s="206"/>
      <c r="E45" s="207"/>
      <c r="F45" s="208"/>
      <c r="G45" s="209"/>
      <c r="H45" s="210"/>
      <c r="I45" s="211"/>
      <c r="J45" s="211"/>
      <c r="K45" s="211"/>
      <c r="L45" s="211"/>
      <c r="M45" s="211"/>
      <c r="N45" s="200" t="s">
        <v>146</v>
      </c>
      <c r="O45" s="201"/>
      <c r="P45" s="237">
        <f>+AC43</f>
        <v>0.68354430379746833</v>
      </c>
      <c r="Q45" s="237">
        <f>+AG43</f>
        <v>0.69948849104859334</v>
      </c>
      <c r="R45" s="184"/>
      <c r="S45" s="184"/>
      <c r="T45" s="214"/>
      <c r="U45" s="215"/>
      <c r="V45" s="224"/>
      <c r="W45" s="225"/>
      <c r="AA45" s="15"/>
      <c r="AB45" s="15"/>
      <c r="AC45" s="226"/>
      <c r="AD45" s="226"/>
      <c r="AE45" s="190"/>
      <c r="AF45" s="190"/>
      <c r="AG45" s="227"/>
      <c r="AH45" s="168"/>
      <c r="AI45" s="168"/>
      <c r="AJ45" s="168"/>
      <c r="AK45" s="168"/>
    </row>
    <row r="46" spans="1:37" ht="24.95" customHeight="1" thickBot="1" x14ac:dyDescent="0.3">
      <c r="A46" s="174"/>
      <c r="B46" s="229" t="s">
        <v>121</v>
      </c>
      <c r="C46" s="176" t="s">
        <v>203</v>
      </c>
      <c r="D46" s="176" t="s">
        <v>204</v>
      </c>
      <c r="E46" s="177" t="s">
        <v>205</v>
      </c>
      <c r="F46" s="178"/>
      <c r="G46" s="179" t="s">
        <v>206</v>
      </c>
      <c r="H46" s="180"/>
      <c r="I46" s="181" t="s">
        <v>88</v>
      </c>
      <c r="J46" s="181" t="s">
        <v>95</v>
      </c>
      <c r="K46" s="181" t="s">
        <v>76</v>
      </c>
      <c r="L46" s="181" t="s">
        <v>101</v>
      </c>
      <c r="M46" s="181" t="s">
        <v>89</v>
      </c>
      <c r="N46" s="218">
        <v>2019</v>
      </c>
      <c r="O46" s="184"/>
      <c r="P46" s="184"/>
      <c r="Q46" s="185"/>
      <c r="R46" s="184"/>
      <c r="S46" s="184"/>
      <c r="T46" s="186">
        <f>SUM(P47:S47)</f>
        <v>24</v>
      </c>
      <c r="U46" s="187">
        <f>+AK46</f>
        <v>0.10434782608695652</v>
      </c>
      <c r="V46" s="219"/>
      <c r="W46" s="220"/>
      <c r="AA46" s="15">
        <v>3</v>
      </c>
      <c r="AB46" s="15">
        <v>35</v>
      </c>
      <c r="AC46" s="226">
        <f t="shared" si="1"/>
        <v>8.5714285714285715E-2</v>
      </c>
      <c r="AD46" s="238">
        <f>3/35</f>
        <v>8.5714285714285715E-2</v>
      </c>
      <c r="AE46" s="190">
        <v>21</v>
      </c>
      <c r="AF46" s="190">
        <v>195</v>
      </c>
      <c r="AG46" s="227">
        <f t="shared" si="2"/>
        <v>0.1076923076923077</v>
      </c>
      <c r="AH46" s="168"/>
      <c r="AI46" s="15">
        <f>+AA46+AE46</f>
        <v>24</v>
      </c>
      <c r="AJ46" s="15">
        <f>+AB46+AF46</f>
        <v>230</v>
      </c>
      <c r="AK46" s="168">
        <f>+AI46/AJ46</f>
        <v>0.10434782608695652</v>
      </c>
    </row>
    <row r="47" spans="1:37" ht="24.95" customHeight="1" thickBot="1" x14ac:dyDescent="0.3">
      <c r="A47" s="174"/>
      <c r="B47" s="230"/>
      <c r="C47" s="194"/>
      <c r="D47" s="194"/>
      <c r="E47" s="195"/>
      <c r="F47" s="196"/>
      <c r="G47" s="197"/>
      <c r="H47" s="198"/>
      <c r="I47" s="199"/>
      <c r="J47" s="199"/>
      <c r="K47" s="199"/>
      <c r="L47" s="199"/>
      <c r="M47" s="199"/>
      <c r="N47" s="200" t="s">
        <v>145</v>
      </c>
      <c r="O47" s="201"/>
      <c r="P47" s="184">
        <v>3</v>
      </c>
      <c r="Q47" s="184">
        <v>21</v>
      </c>
      <c r="R47" s="184"/>
      <c r="S47" s="184"/>
      <c r="T47" s="202"/>
      <c r="U47" s="203"/>
      <c r="V47" s="222"/>
      <c r="W47" s="223"/>
      <c r="AA47" s="15"/>
      <c r="AB47" s="15"/>
      <c r="AC47" s="226"/>
      <c r="AD47" s="238"/>
      <c r="AE47" s="190"/>
      <c r="AF47" s="190"/>
      <c r="AG47" s="227"/>
      <c r="AH47" s="168"/>
      <c r="AI47" s="168"/>
      <c r="AJ47" s="168"/>
      <c r="AK47" s="168"/>
    </row>
    <row r="48" spans="1:37" ht="24.95" customHeight="1" thickBot="1" x14ac:dyDescent="0.3">
      <c r="A48" s="174"/>
      <c r="B48" s="230"/>
      <c r="C48" s="194"/>
      <c r="D48" s="206"/>
      <c r="E48" s="207"/>
      <c r="F48" s="208"/>
      <c r="G48" s="209"/>
      <c r="H48" s="210"/>
      <c r="I48" s="211"/>
      <c r="J48" s="211"/>
      <c r="K48" s="211"/>
      <c r="L48" s="211"/>
      <c r="M48" s="211"/>
      <c r="N48" s="200" t="s">
        <v>146</v>
      </c>
      <c r="O48" s="201"/>
      <c r="P48" s="237">
        <f>+AD46</f>
        <v>8.5714285714285715E-2</v>
      </c>
      <c r="Q48" s="237">
        <f>+AG46</f>
        <v>0.1076923076923077</v>
      </c>
      <c r="R48" s="184"/>
      <c r="S48" s="184"/>
      <c r="T48" s="214"/>
      <c r="U48" s="215"/>
      <c r="V48" s="224"/>
      <c r="W48" s="225"/>
      <c r="AA48" s="15"/>
      <c r="AB48" s="15"/>
      <c r="AC48" s="226"/>
      <c r="AD48" s="238"/>
      <c r="AE48" s="190"/>
      <c r="AF48" s="190"/>
      <c r="AG48" s="227"/>
      <c r="AH48" s="168"/>
      <c r="AI48" s="168"/>
      <c r="AJ48" s="168"/>
      <c r="AK48" s="168"/>
    </row>
    <row r="49" spans="1:37" ht="24.95" customHeight="1" thickBot="1" x14ac:dyDescent="0.3">
      <c r="A49" s="174"/>
      <c r="B49" s="230"/>
      <c r="C49" s="194"/>
      <c r="D49" s="176" t="s">
        <v>207</v>
      </c>
      <c r="E49" s="177" t="s">
        <v>208</v>
      </c>
      <c r="F49" s="178"/>
      <c r="G49" s="179" t="s">
        <v>209</v>
      </c>
      <c r="H49" s="180"/>
      <c r="I49" s="181" t="s">
        <v>88</v>
      </c>
      <c r="J49" s="181" t="s">
        <v>95</v>
      </c>
      <c r="K49" s="181" t="s">
        <v>76</v>
      </c>
      <c r="L49" s="181" t="s">
        <v>101</v>
      </c>
      <c r="M49" s="181" t="s">
        <v>89</v>
      </c>
      <c r="N49" s="218">
        <v>2019</v>
      </c>
      <c r="O49" s="184"/>
      <c r="P49" s="184"/>
      <c r="Q49" s="185"/>
      <c r="R49" s="184"/>
      <c r="S49" s="184"/>
      <c r="T49" s="186">
        <f>SUM(P50:S50)</f>
        <v>41</v>
      </c>
      <c r="U49" s="187">
        <f>+AK49</f>
        <v>0.17826086956521739</v>
      </c>
      <c r="V49" s="219"/>
      <c r="W49" s="220"/>
      <c r="AA49" s="15">
        <v>18</v>
      </c>
      <c r="AB49" s="15">
        <v>35</v>
      </c>
      <c r="AC49" s="226">
        <f t="shared" si="1"/>
        <v>0.51428571428571423</v>
      </c>
      <c r="AD49" s="238">
        <f>18/35</f>
        <v>0.51428571428571423</v>
      </c>
      <c r="AE49" s="190">
        <v>23</v>
      </c>
      <c r="AF49" s="190">
        <f>AF46</f>
        <v>195</v>
      </c>
      <c r="AG49" s="227">
        <f t="shared" si="2"/>
        <v>0.11794871794871795</v>
      </c>
      <c r="AH49" s="168"/>
      <c r="AI49" s="15">
        <f>+AA49+AE49</f>
        <v>41</v>
      </c>
      <c r="AJ49" s="15">
        <f>+AB49+AF49</f>
        <v>230</v>
      </c>
      <c r="AK49" s="168">
        <f>+AI49/AJ49</f>
        <v>0.17826086956521739</v>
      </c>
    </row>
    <row r="50" spans="1:37" ht="24.95" customHeight="1" thickBot="1" x14ac:dyDescent="0.3">
      <c r="A50" s="174"/>
      <c r="B50" s="230"/>
      <c r="C50" s="194"/>
      <c r="D50" s="194"/>
      <c r="E50" s="195"/>
      <c r="F50" s="196"/>
      <c r="G50" s="197"/>
      <c r="H50" s="198"/>
      <c r="I50" s="199"/>
      <c r="J50" s="199"/>
      <c r="K50" s="199"/>
      <c r="L50" s="199"/>
      <c r="M50" s="199"/>
      <c r="N50" s="200" t="s">
        <v>145</v>
      </c>
      <c r="O50" s="201"/>
      <c r="P50" s="184">
        <v>18</v>
      </c>
      <c r="Q50" s="184">
        <v>23</v>
      </c>
      <c r="R50" s="184"/>
      <c r="S50" s="184"/>
      <c r="T50" s="202"/>
      <c r="U50" s="203"/>
      <c r="V50" s="222"/>
      <c r="W50" s="223"/>
      <c r="AA50" s="15"/>
      <c r="AB50" s="15"/>
      <c r="AC50" s="226"/>
      <c r="AD50" s="238"/>
      <c r="AE50" s="190"/>
      <c r="AF50" s="190"/>
      <c r="AG50" s="227"/>
      <c r="AH50" s="168"/>
      <c r="AI50" s="168"/>
      <c r="AJ50" s="168"/>
      <c r="AK50" s="168"/>
    </row>
    <row r="51" spans="1:37" ht="24.95" customHeight="1" thickBot="1" x14ac:dyDescent="0.3">
      <c r="A51" s="174"/>
      <c r="B51" s="230"/>
      <c r="C51" s="194"/>
      <c r="D51" s="206"/>
      <c r="E51" s="207"/>
      <c r="F51" s="208"/>
      <c r="G51" s="209"/>
      <c r="H51" s="210"/>
      <c r="I51" s="211"/>
      <c r="J51" s="211"/>
      <c r="K51" s="211"/>
      <c r="L51" s="211"/>
      <c r="M51" s="211"/>
      <c r="N51" s="200" t="s">
        <v>146</v>
      </c>
      <c r="O51" s="201"/>
      <c r="P51" s="237">
        <f>+AD49</f>
        <v>0.51428571428571423</v>
      </c>
      <c r="Q51" s="237">
        <f>+AG49</f>
        <v>0.11794871794871795</v>
      </c>
      <c r="R51" s="184"/>
      <c r="S51" s="184"/>
      <c r="T51" s="214"/>
      <c r="U51" s="215"/>
      <c r="V51" s="224"/>
      <c r="W51" s="225"/>
      <c r="AA51" s="15"/>
      <c r="AB51" s="15"/>
      <c r="AC51" s="226"/>
      <c r="AD51" s="238"/>
      <c r="AE51" s="190"/>
      <c r="AF51" s="190"/>
      <c r="AG51" s="227"/>
      <c r="AH51" s="168"/>
      <c r="AI51" s="168"/>
      <c r="AJ51" s="168"/>
      <c r="AK51" s="168"/>
    </row>
    <row r="52" spans="1:37" ht="24.95" customHeight="1" thickBot="1" x14ac:dyDescent="0.3">
      <c r="A52" s="174"/>
      <c r="B52" s="230"/>
      <c r="C52" s="194"/>
      <c r="D52" s="176" t="s">
        <v>210</v>
      </c>
      <c r="E52" s="177" t="s">
        <v>211</v>
      </c>
      <c r="F52" s="178"/>
      <c r="G52" s="179" t="s">
        <v>212</v>
      </c>
      <c r="H52" s="180"/>
      <c r="I52" s="181" t="s">
        <v>88</v>
      </c>
      <c r="J52" s="181" t="s">
        <v>95</v>
      </c>
      <c r="K52" s="181" t="s">
        <v>76</v>
      </c>
      <c r="L52" s="181" t="s">
        <v>77</v>
      </c>
      <c r="M52" s="181" t="s">
        <v>89</v>
      </c>
      <c r="N52" s="218">
        <v>2019</v>
      </c>
      <c r="O52" s="184"/>
      <c r="P52" s="184"/>
      <c r="Q52" s="185"/>
      <c r="R52" s="184"/>
      <c r="S52" s="184"/>
      <c r="T52" s="186">
        <f>SUM(P53:S53)</f>
        <v>76</v>
      </c>
      <c r="U52" s="187">
        <f>+AK52</f>
        <v>0.33043478260869563</v>
      </c>
      <c r="V52" s="219"/>
      <c r="W52" s="220"/>
      <c r="AA52" s="15">
        <v>12</v>
      </c>
      <c r="AB52" s="15">
        <v>35</v>
      </c>
      <c r="AC52" s="226">
        <f t="shared" si="1"/>
        <v>0.34285714285714286</v>
      </c>
      <c r="AD52" s="238">
        <f>12/35</f>
        <v>0.34285714285714286</v>
      </c>
      <c r="AE52" s="190">
        <v>64</v>
      </c>
      <c r="AF52" s="190">
        <f>AF49</f>
        <v>195</v>
      </c>
      <c r="AG52" s="227">
        <f t="shared" si="2"/>
        <v>0.3282051282051282</v>
      </c>
      <c r="AH52" s="168"/>
      <c r="AI52" s="15">
        <f>+AA52+AE52</f>
        <v>76</v>
      </c>
      <c r="AJ52" s="15">
        <f>+AB52+AF52</f>
        <v>230</v>
      </c>
      <c r="AK52" s="168">
        <f>+AI52/AJ52</f>
        <v>0.33043478260869563</v>
      </c>
    </row>
    <row r="53" spans="1:37" ht="24.95" customHeight="1" thickBot="1" x14ac:dyDescent="0.3">
      <c r="A53" s="174"/>
      <c r="B53" s="230"/>
      <c r="C53" s="194"/>
      <c r="D53" s="194"/>
      <c r="E53" s="195"/>
      <c r="F53" s="196"/>
      <c r="G53" s="197"/>
      <c r="H53" s="198"/>
      <c r="I53" s="199"/>
      <c r="J53" s="199"/>
      <c r="K53" s="199"/>
      <c r="L53" s="199"/>
      <c r="M53" s="199"/>
      <c r="N53" s="200" t="s">
        <v>145</v>
      </c>
      <c r="O53" s="201"/>
      <c r="P53" s="184">
        <v>12</v>
      </c>
      <c r="Q53" s="184">
        <v>64</v>
      </c>
      <c r="R53" s="184"/>
      <c r="S53" s="184"/>
      <c r="T53" s="202"/>
      <c r="U53" s="203"/>
      <c r="V53" s="222"/>
      <c r="W53" s="223"/>
      <c r="AA53" s="15"/>
      <c r="AB53" s="15"/>
      <c r="AC53" s="226"/>
      <c r="AD53" s="238"/>
      <c r="AE53" s="190"/>
      <c r="AF53" s="190"/>
      <c r="AG53" s="227"/>
      <c r="AH53" s="168"/>
      <c r="AI53" s="168"/>
      <c r="AJ53" s="168"/>
      <c r="AK53" s="168"/>
    </row>
    <row r="54" spans="1:37" ht="24.95" customHeight="1" thickBot="1" x14ac:dyDescent="0.3">
      <c r="A54" s="174"/>
      <c r="B54" s="230"/>
      <c r="C54" s="194"/>
      <c r="D54" s="206"/>
      <c r="E54" s="207"/>
      <c r="F54" s="208"/>
      <c r="G54" s="209"/>
      <c r="H54" s="210"/>
      <c r="I54" s="211"/>
      <c r="J54" s="211"/>
      <c r="K54" s="211"/>
      <c r="L54" s="211"/>
      <c r="M54" s="211"/>
      <c r="N54" s="200" t="s">
        <v>146</v>
      </c>
      <c r="O54" s="201"/>
      <c r="P54" s="237">
        <f>+AD52</f>
        <v>0.34285714285714286</v>
      </c>
      <c r="Q54" s="237">
        <f>+AG52</f>
        <v>0.3282051282051282</v>
      </c>
      <c r="R54" s="184"/>
      <c r="S54" s="184"/>
      <c r="T54" s="214"/>
      <c r="U54" s="215"/>
      <c r="V54" s="224"/>
      <c r="W54" s="225"/>
      <c r="AA54" s="15"/>
      <c r="AB54" s="15"/>
      <c r="AC54" s="226"/>
      <c r="AD54" s="238"/>
      <c r="AE54" s="190"/>
      <c r="AF54" s="190"/>
      <c r="AG54" s="227"/>
      <c r="AH54" s="168"/>
      <c r="AI54" s="168"/>
      <c r="AJ54" s="168"/>
      <c r="AK54" s="168"/>
    </row>
    <row r="55" spans="1:37" ht="24.95" customHeight="1" thickBot="1" x14ac:dyDescent="0.3">
      <c r="A55" s="174"/>
      <c r="B55" s="230"/>
      <c r="C55" s="194"/>
      <c r="D55" s="176" t="s">
        <v>213</v>
      </c>
      <c r="E55" s="177" t="s">
        <v>214</v>
      </c>
      <c r="F55" s="178"/>
      <c r="G55" s="179" t="s">
        <v>215</v>
      </c>
      <c r="H55" s="180"/>
      <c r="I55" s="181" t="s">
        <v>88</v>
      </c>
      <c r="J55" s="181" t="s">
        <v>95</v>
      </c>
      <c r="K55" s="181" t="s">
        <v>76</v>
      </c>
      <c r="L55" s="181" t="s">
        <v>77</v>
      </c>
      <c r="M55" s="181" t="s">
        <v>89</v>
      </c>
      <c r="N55" s="218">
        <v>2019</v>
      </c>
      <c r="O55" s="184"/>
      <c r="P55" s="184"/>
      <c r="Q55" s="185"/>
      <c r="R55" s="184"/>
      <c r="S55" s="184"/>
      <c r="T55" s="186">
        <f>SUM(P56:S56)</f>
        <v>230</v>
      </c>
      <c r="U55" s="187">
        <f>+AK55</f>
        <v>0.97046413502109707</v>
      </c>
      <c r="V55" s="219"/>
      <c r="W55" s="220"/>
      <c r="AA55" s="15">
        <v>35</v>
      </c>
      <c r="AB55" s="15">
        <v>37</v>
      </c>
      <c r="AC55" s="226">
        <f t="shared" si="1"/>
        <v>0.94594594594594594</v>
      </c>
      <c r="AD55" s="238">
        <f>35/37</f>
        <v>0.94594594594594594</v>
      </c>
      <c r="AE55" s="190">
        <v>195</v>
      </c>
      <c r="AF55" s="190">
        <v>200</v>
      </c>
      <c r="AG55" s="227">
        <f t="shared" si="2"/>
        <v>0.97499999999999998</v>
      </c>
      <c r="AH55" s="168"/>
      <c r="AI55" s="15">
        <f>+AA55+AE55</f>
        <v>230</v>
      </c>
      <c r="AJ55" s="15">
        <f>+AB55+AF55</f>
        <v>237</v>
      </c>
      <c r="AK55" s="168">
        <f>+AI55/AJ55</f>
        <v>0.97046413502109707</v>
      </c>
    </row>
    <row r="56" spans="1:37" ht="24.95" customHeight="1" thickBot="1" x14ac:dyDescent="0.3">
      <c r="A56" s="174"/>
      <c r="B56" s="230"/>
      <c r="C56" s="194"/>
      <c r="D56" s="194"/>
      <c r="E56" s="195"/>
      <c r="F56" s="196"/>
      <c r="G56" s="197"/>
      <c r="H56" s="198"/>
      <c r="I56" s="199"/>
      <c r="J56" s="199"/>
      <c r="K56" s="199"/>
      <c r="L56" s="199"/>
      <c r="M56" s="199"/>
      <c r="N56" s="200" t="s">
        <v>145</v>
      </c>
      <c r="O56" s="201"/>
      <c r="P56" s="184">
        <v>35</v>
      </c>
      <c r="Q56" s="184">
        <v>195</v>
      </c>
      <c r="R56" s="184"/>
      <c r="S56" s="184"/>
      <c r="T56" s="202"/>
      <c r="U56" s="203"/>
      <c r="V56" s="222"/>
      <c r="W56" s="223"/>
      <c r="AA56" s="15"/>
      <c r="AB56" s="15"/>
      <c r="AC56" s="226"/>
      <c r="AD56" s="239"/>
      <c r="AE56" s="190"/>
      <c r="AF56" s="190"/>
      <c r="AG56" s="227"/>
      <c r="AH56" s="168"/>
      <c r="AI56" s="168"/>
      <c r="AJ56" s="168"/>
      <c r="AK56" s="168"/>
    </row>
    <row r="57" spans="1:37" ht="24.95" customHeight="1" thickBot="1" x14ac:dyDescent="0.3">
      <c r="A57" s="174"/>
      <c r="B57" s="231"/>
      <c r="C57" s="206"/>
      <c r="D57" s="206"/>
      <c r="E57" s="207"/>
      <c r="F57" s="208"/>
      <c r="G57" s="209"/>
      <c r="H57" s="210"/>
      <c r="I57" s="211"/>
      <c r="J57" s="211"/>
      <c r="K57" s="211"/>
      <c r="L57" s="211"/>
      <c r="M57" s="211"/>
      <c r="N57" s="200" t="s">
        <v>146</v>
      </c>
      <c r="O57" s="201"/>
      <c r="P57" s="237">
        <f>+AD55</f>
        <v>0.94594594594594594</v>
      </c>
      <c r="Q57" s="237">
        <f>+AG55</f>
        <v>0.97499999999999998</v>
      </c>
      <c r="R57" s="184"/>
      <c r="S57" s="184"/>
      <c r="T57" s="214"/>
      <c r="U57" s="215"/>
      <c r="V57" s="224"/>
      <c r="W57" s="225"/>
      <c r="AA57" s="15"/>
      <c r="AB57" s="15"/>
      <c r="AC57" s="226"/>
      <c r="AD57" s="239"/>
      <c r="AE57" s="190"/>
      <c r="AF57" s="190"/>
      <c r="AG57" s="227"/>
      <c r="AH57" s="168"/>
      <c r="AI57" s="168"/>
      <c r="AJ57" s="168"/>
      <c r="AK57" s="168"/>
    </row>
    <row r="58" spans="1:37" ht="24.95" customHeight="1" thickBot="1" x14ac:dyDescent="0.3">
      <c r="A58" s="174"/>
      <c r="B58" s="229" t="s">
        <v>216</v>
      </c>
      <c r="C58" s="176" t="s">
        <v>217</v>
      </c>
      <c r="D58" s="176" t="s">
        <v>218</v>
      </c>
      <c r="E58" s="177" t="s">
        <v>219</v>
      </c>
      <c r="F58" s="178"/>
      <c r="G58" s="179" t="s">
        <v>220</v>
      </c>
      <c r="H58" s="180"/>
      <c r="I58" s="181" t="s">
        <v>88</v>
      </c>
      <c r="J58" s="181" t="s">
        <v>95</v>
      </c>
      <c r="K58" s="181" t="s">
        <v>76</v>
      </c>
      <c r="L58" s="181" t="s">
        <v>77</v>
      </c>
      <c r="M58" s="181" t="s">
        <v>89</v>
      </c>
      <c r="N58" s="218">
        <v>2019</v>
      </c>
      <c r="O58" s="184"/>
      <c r="P58" s="184"/>
      <c r="Q58" s="185"/>
      <c r="R58" s="184"/>
      <c r="S58" s="184"/>
      <c r="T58" s="186">
        <f>SUM(P59:S59)</f>
        <v>931</v>
      </c>
      <c r="U58" s="187">
        <f>+AK58</f>
        <v>0.74124203821656054</v>
      </c>
      <c r="V58" s="219"/>
      <c r="W58" s="220"/>
      <c r="AA58" s="15">
        <v>352</v>
      </c>
      <c r="AB58" s="15">
        <v>474</v>
      </c>
      <c r="AC58" s="226">
        <f t="shared" si="1"/>
        <v>0.7426160337552743</v>
      </c>
      <c r="AD58" s="226"/>
      <c r="AE58" s="190">
        <v>579</v>
      </c>
      <c r="AF58" s="190">
        <f>AF25</f>
        <v>782</v>
      </c>
      <c r="AG58" s="227">
        <f t="shared" si="2"/>
        <v>0.74040920716112535</v>
      </c>
      <c r="AH58" s="168"/>
      <c r="AI58" s="15">
        <f>+AA58+AE58</f>
        <v>931</v>
      </c>
      <c r="AJ58" s="15">
        <f>+AB58+AF58</f>
        <v>1256</v>
      </c>
      <c r="AK58" s="168">
        <f>+AI58/AJ58</f>
        <v>0.74124203821656054</v>
      </c>
    </row>
    <row r="59" spans="1:37" ht="24.95" customHeight="1" thickBot="1" x14ac:dyDescent="0.3">
      <c r="A59" s="240"/>
      <c r="B59" s="230"/>
      <c r="C59" s="194"/>
      <c r="D59" s="194"/>
      <c r="E59" s="195"/>
      <c r="F59" s="196"/>
      <c r="G59" s="197"/>
      <c r="H59" s="198"/>
      <c r="I59" s="199"/>
      <c r="J59" s="199"/>
      <c r="K59" s="199"/>
      <c r="L59" s="199"/>
      <c r="M59" s="199"/>
      <c r="N59" s="200" t="s">
        <v>145</v>
      </c>
      <c r="O59" s="201"/>
      <c r="P59" s="184">
        <v>352</v>
      </c>
      <c r="Q59" s="184">
        <v>579</v>
      </c>
      <c r="R59" s="184"/>
      <c r="S59" s="184"/>
      <c r="T59" s="202"/>
      <c r="U59" s="203"/>
      <c r="V59" s="222"/>
      <c r="W59" s="223"/>
      <c r="AA59" s="15"/>
      <c r="AB59" s="15"/>
      <c r="AC59" s="226"/>
      <c r="AD59" s="226"/>
      <c r="AE59" s="190"/>
      <c r="AF59" s="190"/>
      <c r="AG59" s="227"/>
      <c r="AH59" s="168"/>
      <c r="AI59" s="168"/>
      <c r="AJ59" s="168"/>
      <c r="AK59" s="168"/>
    </row>
    <row r="60" spans="1:37" ht="24.95" customHeight="1" thickBot="1" x14ac:dyDescent="0.3">
      <c r="A60" s="240"/>
      <c r="B60" s="231"/>
      <c r="C60" s="206"/>
      <c r="D60" s="206"/>
      <c r="E60" s="207"/>
      <c r="F60" s="208"/>
      <c r="G60" s="209"/>
      <c r="H60" s="210"/>
      <c r="I60" s="211"/>
      <c r="J60" s="211"/>
      <c r="K60" s="211"/>
      <c r="L60" s="211"/>
      <c r="M60" s="211"/>
      <c r="N60" s="200" t="s">
        <v>146</v>
      </c>
      <c r="O60" s="201"/>
      <c r="P60" s="237">
        <f>+AC58</f>
        <v>0.7426160337552743</v>
      </c>
      <c r="Q60" s="237">
        <f>+AG58</f>
        <v>0.74040920716112535</v>
      </c>
      <c r="R60" s="184"/>
      <c r="S60" s="184"/>
      <c r="T60" s="214"/>
      <c r="U60" s="215"/>
      <c r="V60" s="224"/>
      <c r="W60" s="225"/>
      <c r="AA60" s="15"/>
      <c r="AB60" s="15"/>
      <c r="AC60" s="226"/>
      <c r="AD60" s="226"/>
      <c r="AE60" s="190"/>
      <c r="AF60" s="190"/>
      <c r="AG60" s="227"/>
      <c r="AH60" s="168"/>
      <c r="AI60" s="168"/>
      <c r="AJ60" s="168"/>
      <c r="AK60" s="168"/>
    </row>
    <row r="61" spans="1:37" ht="24.95" customHeight="1" thickBot="1" x14ac:dyDescent="0.3">
      <c r="A61" s="241" t="s">
        <v>221</v>
      </c>
      <c r="B61" s="242" t="s">
        <v>222</v>
      </c>
      <c r="C61" s="243" t="s">
        <v>223</v>
      </c>
      <c r="D61" s="243" t="s">
        <v>224</v>
      </c>
      <c r="E61" s="244" t="s">
        <v>225</v>
      </c>
      <c r="F61" s="245"/>
      <c r="G61" s="246" t="s">
        <v>226</v>
      </c>
      <c r="H61" s="247"/>
      <c r="I61" s="248" t="s">
        <v>88</v>
      </c>
      <c r="J61" s="248" t="s">
        <v>95</v>
      </c>
      <c r="K61" s="248" t="s">
        <v>76</v>
      </c>
      <c r="L61" s="248" t="s">
        <v>77</v>
      </c>
      <c r="M61" s="248" t="s">
        <v>89</v>
      </c>
      <c r="N61" s="249">
        <v>2019</v>
      </c>
      <c r="O61" s="250">
        <v>0.47</v>
      </c>
      <c r="P61" s="251"/>
      <c r="Q61" s="252"/>
      <c r="R61" s="253"/>
      <c r="S61" s="253"/>
      <c r="T61" s="254">
        <f>SUM(P62:S62)</f>
        <v>566</v>
      </c>
      <c r="U61" s="255">
        <f>+AK61</f>
        <v>0.45063694267515925</v>
      </c>
      <c r="V61" s="256" t="s">
        <v>57</v>
      </c>
      <c r="W61" s="257">
        <f>+U61/O61-1</f>
        <v>-4.1197994308171726E-2</v>
      </c>
      <c r="AA61" s="15">
        <v>219</v>
      </c>
      <c r="AB61" s="15">
        <v>560</v>
      </c>
      <c r="AC61" s="226">
        <f t="shared" si="1"/>
        <v>0.39107142857142857</v>
      </c>
      <c r="AD61" s="226"/>
      <c r="AE61" s="258">
        <v>347</v>
      </c>
      <c r="AF61" s="258">
        <v>696</v>
      </c>
      <c r="AG61" s="226">
        <f t="shared" si="2"/>
        <v>0.49856321839080459</v>
      </c>
      <c r="AH61" s="226"/>
      <c r="AI61" s="15">
        <f>+AA61+AE61</f>
        <v>566</v>
      </c>
      <c r="AJ61" s="15">
        <f>+AB61+AF61</f>
        <v>1256</v>
      </c>
      <c r="AK61" s="168">
        <f>+AI61/AJ61</f>
        <v>0.45063694267515925</v>
      </c>
    </row>
    <row r="62" spans="1:37" ht="24.95" customHeight="1" thickBot="1" x14ac:dyDescent="0.3">
      <c r="A62" s="241"/>
      <c r="B62" s="259"/>
      <c r="C62" s="260"/>
      <c r="D62" s="260"/>
      <c r="E62" s="261"/>
      <c r="F62" s="262"/>
      <c r="G62" s="263"/>
      <c r="H62" s="264"/>
      <c r="I62" s="265"/>
      <c r="J62" s="265"/>
      <c r="K62" s="265"/>
      <c r="L62" s="265"/>
      <c r="M62" s="265"/>
      <c r="N62" s="266" t="s">
        <v>145</v>
      </c>
      <c r="O62" s="267"/>
      <c r="P62" s="268">
        <v>219</v>
      </c>
      <c r="Q62" s="269">
        <v>347</v>
      </c>
      <c r="R62" s="253"/>
      <c r="S62" s="253"/>
      <c r="T62" s="270"/>
      <c r="U62" s="271"/>
      <c r="V62" s="272"/>
      <c r="W62" s="273"/>
      <c r="AA62" s="15"/>
      <c r="AB62" s="15"/>
      <c r="AC62" s="226"/>
      <c r="AD62" s="226"/>
      <c r="AE62" s="258"/>
      <c r="AF62" s="258"/>
      <c r="AG62" s="226"/>
      <c r="AH62" s="226"/>
      <c r="AI62" s="226"/>
      <c r="AJ62" s="226"/>
      <c r="AK62" s="226"/>
    </row>
    <row r="63" spans="1:37" ht="24.95" customHeight="1" thickBot="1" x14ac:dyDescent="0.3">
      <c r="A63" s="241"/>
      <c r="B63" s="259"/>
      <c r="C63" s="260"/>
      <c r="D63" s="274"/>
      <c r="E63" s="275"/>
      <c r="F63" s="276"/>
      <c r="G63" s="277"/>
      <c r="H63" s="278"/>
      <c r="I63" s="279"/>
      <c r="J63" s="279"/>
      <c r="K63" s="279"/>
      <c r="L63" s="279"/>
      <c r="M63" s="279"/>
      <c r="N63" s="266" t="s">
        <v>146</v>
      </c>
      <c r="O63" s="267"/>
      <c r="P63" s="280">
        <f>+AC61</f>
        <v>0.39107142857142857</v>
      </c>
      <c r="Q63" s="280">
        <f>+AG61</f>
        <v>0.49856321839080459</v>
      </c>
      <c r="R63" s="253"/>
      <c r="S63" s="253"/>
      <c r="T63" s="281"/>
      <c r="U63" s="282"/>
      <c r="V63" s="283"/>
      <c r="W63" s="284"/>
      <c r="AA63" s="15"/>
      <c r="AB63" s="15"/>
      <c r="AC63" s="226"/>
      <c r="AD63" s="226"/>
      <c r="AE63" s="258"/>
      <c r="AF63" s="258"/>
      <c r="AG63" s="226"/>
      <c r="AH63" s="226"/>
      <c r="AI63" s="226"/>
      <c r="AJ63" s="226"/>
      <c r="AK63" s="226"/>
    </row>
    <row r="64" spans="1:37" ht="30" customHeight="1" thickBot="1" x14ac:dyDescent="0.3">
      <c r="A64" s="241"/>
      <c r="B64" s="259"/>
      <c r="C64" s="260"/>
      <c r="D64" s="243" t="s">
        <v>227</v>
      </c>
      <c r="E64" s="244" t="s">
        <v>228</v>
      </c>
      <c r="F64" s="245"/>
      <c r="G64" s="246" t="s">
        <v>229</v>
      </c>
      <c r="H64" s="247"/>
      <c r="I64" s="248" t="s">
        <v>88</v>
      </c>
      <c r="J64" s="248" t="s">
        <v>95</v>
      </c>
      <c r="K64" s="248" t="s">
        <v>76</v>
      </c>
      <c r="L64" s="248" t="s">
        <v>77</v>
      </c>
      <c r="M64" s="248" t="s">
        <v>78</v>
      </c>
      <c r="N64" s="249">
        <v>2019</v>
      </c>
      <c r="O64" s="253"/>
      <c r="P64" s="253"/>
      <c r="Q64" s="252"/>
      <c r="R64" s="253"/>
      <c r="S64" s="253"/>
      <c r="T64" s="254">
        <f>SUM(P65:S65)</f>
        <v>566</v>
      </c>
      <c r="U64" s="255">
        <f>+AK64</f>
        <v>0.298165137614679</v>
      </c>
      <c r="V64" s="285"/>
      <c r="W64" s="286"/>
      <c r="AA64" s="15">
        <v>219</v>
      </c>
      <c r="AB64" s="15">
        <v>144</v>
      </c>
      <c r="AC64" s="226">
        <f>((+AA64/AB64)-1)</f>
        <v>0.52083333333333326</v>
      </c>
      <c r="AD64" s="226"/>
      <c r="AE64" s="287">
        <f>AE61</f>
        <v>347</v>
      </c>
      <c r="AF64" s="288">
        <f>72+101+119</f>
        <v>292</v>
      </c>
      <c r="AG64" s="226">
        <f>((+AE64/AF64)-1)</f>
        <v>0.18835616438356162</v>
      </c>
      <c r="AH64" s="226"/>
      <c r="AI64" s="15">
        <f>+AA64+AE64</f>
        <v>566</v>
      </c>
      <c r="AJ64" s="15">
        <f>+AB64+AF64</f>
        <v>436</v>
      </c>
      <c r="AK64" s="168">
        <f>+AI64/AJ64-1</f>
        <v>0.298165137614679</v>
      </c>
    </row>
    <row r="65" spans="1:37" ht="30" customHeight="1" thickBot="1" x14ac:dyDescent="0.3">
      <c r="A65" s="241"/>
      <c r="B65" s="259"/>
      <c r="C65" s="260"/>
      <c r="D65" s="260"/>
      <c r="E65" s="261"/>
      <c r="F65" s="262"/>
      <c r="G65" s="263"/>
      <c r="H65" s="264"/>
      <c r="I65" s="265"/>
      <c r="J65" s="265"/>
      <c r="K65" s="265"/>
      <c r="L65" s="265"/>
      <c r="M65" s="265"/>
      <c r="N65" s="266" t="s">
        <v>145</v>
      </c>
      <c r="O65" s="267"/>
      <c r="P65" s="253">
        <v>219</v>
      </c>
      <c r="Q65" s="253">
        <v>347</v>
      </c>
      <c r="R65" s="253"/>
      <c r="S65" s="253"/>
      <c r="T65" s="270"/>
      <c r="U65" s="271"/>
      <c r="V65" s="289"/>
      <c r="W65" s="290"/>
      <c r="AA65" s="15"/>
      <c r="AB65" s="15"/>
      <c r="AC65" s="226"/>
      <c r="AD65" s="226"/>
      <c r="AE65" s="287"/>
      <c r="AF65" s="288"/>
      <c r="AG65" s="226"/>
      <c r="AH65" s="226"/>
      <c r="AI65" s="226"/>
      <c r="AJ65" s="226"/>
      <c r="AK65" s="226"/>
    </row>
    <row r="66" spans="1:37" ht="30" customHeight="1" thickBot="1" x14ac:dyDescent="0.3">
      <c r="A66" s="241"/>
      <c r="B66" s="259"/>
      <c r="C66" s="260"/>
      <c r="D66" s="274"/>
      <c r="E66" s="275"/>
      <c r="F66" s="276"/>
      <c r="G66" s="277"/>
      <c r="H66" s="278"/>
      <c r="I66" s="279"/>
      <c r="J66" s="279"/>
      <c r="K66" s="279"/>
      <c r="L66" s="279"/>
      <c r="M66" s="279"/>
      <c r="N66" s="266" t="s">
        <v>146</v>
      </c>
      <c r="O66" s="267"/>
      <c r="P66" s="280">
        <f>+AC64</f>
        <v>0.52083333333333326</v>
      </c>
      <c r="Q66" s="280">
        <f>+AG64</f>
        <v>0.18835616438356162</v>
      </c>
      <c r="R66" s="253"/>
      <c r="S66" s="253"/>
      <c r="T66" s="281"/>
      <c r="U66" s="282"/>
      <c r="V66" s="291"/>
      <c r="W66" s="292"/>
      <c r="AA66" s="15"/>
      <c r="AB66" s="15"/>
      <c r="AC66" s="226"/>
      <c r="AD66" s="226"/>
      <c r="AE66" s="287"/>
      <c r="AF66" s="288"/>
      <c r="AG66" s="226"/>
      <c r="AH66" s="226"/>
      <c r="AI66" s="226"/>
      <c r="AJ66" s="226"/>
      <c r="AK66" s="226"/>
    </row>
    <row r="67" spans="1:37" ht="24.95" customHeight="1" thickBot="1" x14ac:dyDescent="0.3">
      <c r="A67" s="241"/>
      <c r="B67" s="259"/>
      <c r="C67" s="260"/>
      <c r="D67" s="243" t="s">
        <v>230</v>
      </c>
      <c r="E67" s="244" t="s">
        <v>231</v>
      </c>
      <c r="F67" s="245"/>
      <c r="G67" s="246" t="s">
        <v>232</v>
      </c>
      <c r="H67" s="247"/>
      <c r="I67" s="248" t="s">
        <v>88</v>
      </c>
      <c r="J67" s="248" t="s">
        <v>95</v>
      </c>
      <c r="K67" s="248" t="s">
        <v>76</v>
      </c>
      <c r="L67" s="248" t="s">
        <v>77</v>
      </c>
      <c r="M67" s="248" t="s">
        <v>89</v>
      </c>
      <c r="N67" s="249">
        <v>2019</v>
      </c>
      <c r="O67" s="253"/>
      <c r="P67" s="253"/>
      <c r="Q67" s="252"/>
      <c r="R67" s="253"/>
      <c r="S67" s="253"/>
      <c r="T67" s="254">
        <f>SUM(P68:S68)</f>
        <v>270</v>
      </c>
      <c r="U67" s="255">
        <f>+AK67</f>
        <v>0.93103448275862066</v>
      </c>
      <c r="V67" s="285"/>
      <c r="W67" s="286"/>
      <c r="AA67" s="15">
        <f>+AA79+AA82+AA85</f>
        <v>116</v>
      </c>
      <c r="AB67" s="15">
        <v>141</v>
      </c>
      <c r="AC67" s="226">
        <f t="shared" ref="AC67:AC88" si="3">+AA67/AB67</f>
        <v>0.82269503546099287</v>
      </c>
      <c r="AD67" s="226"/>
      <c r="AE67" s="293">
        <f>+AE79+AE82+AE85</f>
        <v>154</v>
      </c>
      <c r="AF67" s="258">
        <v>149</v>
      </c>
      <c r="AG67" s="226">
        <f t="shared" ref="AG67:AG88" si="4">+AE67/AF67</f>
        <v>1.0335570469798658</v>
      </c>
      <c r="AH67" s="226"/>
      <c r="AI67" s="15">
        <f>+AA67+AE67</f>
        <v>270</v>
      </c>
      <c r="AJ67" s="15">
        <f>+AB67+AF67</f>
        <v>290</v>
      </c>
      <c r="AK67" s="168">
        <f>+AI67/AJ67</f>
        <v>0.93103448275862066</v>
      </c>
    </row>
    <row r="68" spans="1:37" ht="24.95" customHeight="1" thickBot="1" x14ac:dyDescent="0.3">
      <c r="A68" s="241"/>
      <c r="B68" s="259"/>
      <c r="C68" s="260"/>
      <c r="D68" s="260"/>
      <c r="E68" s="261"/>
      <c r="F68" s="262"/>
      <c r="G68" s="263"/>
      <c r="H68" s="264"/>
      <c r="I68" s="265"/>
      <c r="J68" s="265"/>
      <c r="K68" s="265"/>
      <c r="L68" s="265"/>
      <c r="M68" s="265"/>
      <c r="N68" s="266" t="s">
        <v>145</v>
      </c>
      <c r="O68" s="267"/>
      <c r="P68" s="253">
        <v>116</v>
      </c>
      <c r="Q68" s="252">
        <v>154</v>
      </c>
      <c r="R68" s="253"/>
      <c r="S68" s="253"/>
      <c r="T68" s="270"/>
      <c r="U68" s="271"/>
      <c r="V68" s="289"/>
      <c r="W68" s="290"/>
      <c r="AA68" s="15"/>
      <c r="AB68" s="15"/>
      <c r="AC68" s="226"/>
      <c r="AD68" s="226"/>
      <c r="AE68" s="293"/>
      <c r="AF68" s="258"/>
      <c r="AG68" s="226"/>
      <c r="AH68" s="226"/>
      <c r="AI68" s="226"/>
      <c r="AJ68" s="226"/>
      <c r="AK68" s="226"/>
    </row>
    <row r="69" spans="1:37" ht="24.95" customHeight="1" thickBot="1" x14ac:dyDescent="0.3">
      <c r="A69" s="241"/>
      <c r="B69" s="294"/>
      <c r="C69" s="274"/>
      <c r="D69" s="274"/>
      <c r="E69" s="275"/>
      <c r="F69" s="276"/>
      <c r="G69" s="277"/>
      <c r="H69" s="278"/>
      <c r="I69" s="279"/>
      <c r="J69" s="279"/>
      <c r="K69" s="279"/>
      <c r="L69" s="279"/>
      <c r="M69" s="279"/>
      <c r="N69" s="266" t="s">
        <v>146</v>
      </c>
      <c r="O69" s="267"/>
      <c r="P69" s="280">
        <f>+AC67</f>
        <v>0.82269503546099287</v>
      </c>
      <c r="Q69" s="280">
        <f>+AG67</f>
        <v>1.0335570469798658</v>
      </c>
      <c r="R69" s="253"/>
      <c r="S69" s="253"/>
      <c r="T69" s="281"/>
      <c r="U69" s="282"/>
      <c r="V69" s="291"/>
      <c r="W69" s="292"/>
      <c r="AA69" s="15"/>
      <c r="AB69" s="15"/>
      <c r="AC69" s="226"/>
      <c r="AD69" s="226"/>
      <c r="AE69" s="293"/>
      <c r="AF69" s="258"/>
      <c r="AG69" s="226"/>
      <c r="AH69" s="226"/>
      <c r="AI69" s="226"/>
      <c r="AJ69" s="226"/>
      <c r="AK69" s="226"/>
    </row>
    <row r="70" spans="1:37" ht="24.95" customHeight="1" thickBot="1" x14ac:dyDescent="0.3">
      <c r="A70" s="241"/>
      <c r="B70" s="295" t="s">
        <v>233</v>
      </c>
      <c r="C70" s="243" t="s">
        <v>234</v>
      </c>
      <c r="D70" s="243" t="s">
        <v>235</v>
      </c>
      <c r="E70" s="244" t="s">
        <v>236</v>
      </c>
      <c r="F70" s="245"/>
      <c r="G70" s="246" t="s">
        <v>237</v>
      </c>
      <c r="H70" s="247"/>
      <c r="I70" s="248" t="s">
        <v>88</v>
      </c>
      <c r="J70" s="248" t="s">
        <v>95</v>
      </c>
      <c r="K70" s="248" t="s">
        <v>76</v>
      </c>
      <c r="L70" s="248" t="s">
        <v>77</v>
      </c>
      <c r="M70" s="248" t="s">
        <v>89</v>
      </c>
      <c r="N70" s="249">
        <v>2019</v>
      </c>
      <c r="O70" s="253"/>
      <c r="P70" s="253"/>
      <c r="Q70" s="252"/>
      <c r="R70" s="253"/>
      <c r="S70" s="253"/>
      <c r="T70" s="254">
        <f>SUM(P71:S71)</f>
        <v>1256</v>
      </c>
      <c r="U70" s="255">
        <f>+AK70</f>
        <v>0.68897421832144812</v>
      </c>
      <c r="V70" s="285"/>
      <c r="W70" s="286"/>
      <c r="AA70" s="15">
        <v>560</v>
      </c>
      <c r="AB70" s="15">
        <v>816</v>
      </c>
      <c r="AC70" s="226">
        <f t="shared" si="3"/>
        <v>0.68627450980392157</v>
      </c>
      <c r="AD70" s="226"/>
      <c r="AE70" s="287">
        <f>AF61</f>
        <v>696</v>
      </c>
      <c r="AF70" s="258">
        <v>1007</v>
      </c>
      <c r="AG70" s="226">
        <f t="shared" si="4"/>
        <v>0.69116186693147963</v>
      </c>
      <c r="AH70" s="226"/>
      <c r="AI70" s="15">
        <f>+AA70+AE70</f>
        <v>1256</v>
      </c>
      <c r="AJ70" s="15">
        <f>+AB70+AF70</f>
        <v>1823</v>
      </c>
      <c r="AK70" s="168">
        <f>+AI70/AJ70</f>
        <v>0.68897421832144812</v>
      </c>
    </row>
    <row r="71" spans="1:37" ht="24.95" customHeight="1" thickBot="1" x14ac:dyDescent="0.3">
      <c r="A71" s="241"/>
      <c r="B71" s="296"/>
      <c r="C71" s="260"/>
      <c r="D71" s="260"/>
      <c r="E71" s="261"/>
      <c r="F71" s="262"/>
      <c r="G71" s="263"/>
      <c r="H71" s="264"/>
      <c r="I71" s="265"/>
      <c r="J71" s="265"/>
      <c r="K71" s="265"/>
      <c r="L71" s="265"/>
      <c r="M71" s="265"/>
      <c r="N71" s="266" t="s">
        <v>145</v>
      </c>
      <c r="O71" s="267"/>
      <c r="P71" s="253">
        <v>560</v>
      </c>
      <c r="Q71" s="269">
        <v>696</v>
      </c>
      <c r="R71" s="253"/>
      <c r="S71" s="253"/>
      <c r="T71" s="270"/>
      <c r="U71" s="271"/>
      <c r="V71" s="289"/>
      <c r="W71" s="290"/>
      <c r="AA71" s="15"/>
      <c r="AB71" s="15"/>
      <c r="AC71" s="226"/>
      <c r="AD71" s="226"/>
      <c r="AE71" s="287"/>
      <c r="AF71" s="258"/>
      <c r="AG71" s="226"/>
      <c r="AH71" s="226"/>
      <c r="AI71" s="226"/>
      <c r="AJ71" s="226"/>
      <c r="AK71" s="226"/>
    </row>
    <row r="72" spans="1:37" ht="24.95" customHeight="1" thickBot="1" x14ac:dyDescent="0.3">
      <c r="A72" s="241"/>
      <c r="B72" s="297"/>
      <c r="C72" s="274"/>
      <c r="D72" s="274"/>
      <c r="E72" s="275"/>
      <c r="F72" s="276"/>
      <c r="G72" s="277"/>
      <c r="H72" s="278"/>
      <c r="I72" s="279"/>
      <c r="J72" s="279"/>
      <c r="K72" s="279"/>
      <c r="L72" s="279"/>
      <c r="M72" s="279"/>
      <c r="N72" s="266" t="s">
        <v>146</v>
      </c>
      <c r="O72" s="267"/>
      <c r="P72" s="280">
        <f>+AC70</f>
        <v>0.68627450980392157</v>
      </c>
      <c r="Q72" s="280">
        <f>+AG70</f>
        <v>0.69116186693147963</v>
      </c>
      <c r="R72" s="253"/>
      <c r="S72" s="253"/>
      <c r="T72" s="281"/>
      <c r="U72" s="282"/>
      <c r="V72" s="291"/>
      <c r="W72" s="292"/>
      <c r="AA72" s="15"/>
      <c r="AB72" s="15"/>
      <c r="AC72" s="226"/>
      <c r="AD72" s="226"/>
      <c r="AE72" s="287"/>
      <c r="AF72" s="258"/>
      <c r="AG72" s="226"/>
      <c r="AH72" s="226"/>
      <c r="AI72" s="226"/>
      <c r="AJ72" s="226"/>
      <c r="AK72" s="226"/>
    </row>
    <row r="73" spans="1:37" ht="24.95" customHeight="1" thickBot="1" x14ac:dyDescent="0.3">
      <c r="A73" s="241"/>
      <c r="B73" s="295" t="s">
        <v>238</v>
      </c>
      <c r="C73" s="243" t="s">
        <v>239</v>
      </c>
      <c r="D73" s="243" t="s">
        <v>240</v>
      </c>
      <c r="E73" s="244" t="s">
        <v>241</v>
      </c>
      <c r="F73" s="245"/>
      <c r="G73" s="246" t="s">
        <v>242</v>
      </c>
      <c r="H73" s="247"/>
      <c r="I73" s="248" t="s">
        <v>88</v>
      </c>
      <c r="J73" s="248" t="s">
        <v>95</v>
      </c>
      <c r="K73" s="248" t="s">
        <v>76</v>
      </c>
      <c r="L73" s="248" t="s">
        <v>77</v>
      </c>
      <c r="M73" s="248" t="s">
        <v>89</v>
      </c>
      <c r="N73" s="249">
        <v>2019</v>
      </c>
      <c r="O73" s="253"/>
      <c r="P73" s="253"/>
      <c r="Q73" s="269"/>
      <c r="R73" s="253"/>
      <c r="S73" s="253"/>
      <c r="T73" s="254">
        <f>SUM(P74:S74)</f>
        <v>39002</v>
      </c>
      <c r="U73" s="255">
        <f>+AK73</f>
        <v>31.052547770700638</v>
      </c>
      <c r="V73" s="285"/>
      <c r="W73" s="286"/>
      <c r="AA73" s="15">
        <v>16310</v>
      </c>
      <c r="AB73" s="15">
        <v>560</v>
      </c>
      <c r="AC73" s="226">
        <f t="shared" si="3"/>
        <v>29.125</v>
      </c>
      <c r="AD73" s="226"/>
      <c r="AE73" s="258">
        <v>22692</v>
      </c>
      <c r="AF73" s="287">
        <f>AF61</f>
        <v>696</v>
      </c>
      <c r="AG73" s="226">
        <f t="shared" si="4"/>
        <v>32.603448275862071</v>
      </c>
      <c r="AH73" s="226"/>
      <c r="AI73" s="15">
        <f>+AA73+AE73</f>
        <v>39002</v>
      </c>
      <c r="AJ73" s="15">
        <f>+AB73+AF73</f>
        <v>1256</v>
      </c>
      <c r="AK73" s="168">
        <f>+AI73/AJ73</f>
        <v>31.052547770700638</v>
      </c>
    </row>
    <row r="74" spans="1:37" ht="24.95" customHeight="1" thickBot="1" x14ac:dyDescent="0.3">
      <c r="A74" s="241"/>
      <c r="B74" s="296"/>
      <c r="C74" s="260"/>
      <c r="D74" s="260"/>
      <c r="E74" s="261"/>
      <c r="F74" s="262"/>
      <c r="G74" s="263"/>
      <c r="H74" s="264"/>
      <c r="I74" s="265"/>
      <c r="J74" s="265"/>
      <c r="K74" s="265"/>
      <c r="L74" s="265"/>
      <c r="M74" s="265"/>
      <c r="N74" s="266" t="s">
        <v>145</v>
      </c>
      <c r="O74" s="267"/>
      <c r="P74" s="253">
        <v>16310</v>
      </c>
      <c r="Q74" s="269">
        <v>22692</v>
      </c>
      <c r="R74" s="253"/>
      <c r="S74" s="253"/>
      <c r="T74" s="270"/>
      <c r="U74" s="271"/>
      <c r="V74" s="289"/>
      <c r="W74" s="290"/>
      <c r="AA74" s="15"/>
      <c r="AB74" s="15"/>
      <c r="AC74" s="226"/>
      <c r="AD74" s="226"/>
      <c r="AE74" s="258"/>
      <c r="AF74" s="287"/>
      <c r="AG74" s="226"/>
      <c r="AH74" s="226"/>
      <c r="AI74" s="226"/>
      <c r="AJ74" s="226"/>
      <c r="AK74" s="226"/>
    </row>
    <row r="75" spans="1:37" ht="24.95" customHeight="1" thickBot="1" x14ac:dyDescent="0.3">
      <c r="A75" s="241"/>
      <c r="B75" s="297"/>
      <c r="C75" s="274"/>
      <c r="D75" s="274"/>
      <c r="E75" s="275"/>
      <c r="F75" s="276"/>
      <c r="G75" s="277"/>
      <c r="H75" s="278"/>
      <c r="I75" s="279"/>
      <c r="J75" s="279"/>
      <c r="K75" s="279"/>
      <c r="L75" s="279"/>
      <c r="M75" s="279"/>
      <c r="N75" s="266" t="s">
        <v>146</v>
      </c>
      <c r="O75" s="267"/>
      <c r="P75" s="298">
        <f>+AC73</f>
        <v>29.125</v>
      </c>
      <c r="Q75" s="298">
        <f>+AG73</f>
        <v>32.603448275862071</v>
      </c>
      <c r="R75" s="253"/>
      <c r="S75" s="253"/>
      <c r="T75" s="281"/>
      <c r="U75" s="282"/>
      <c r="V75" s="291"/>
      <c r="W75" s="292"/>
      <c r="AA75" s="15"/>
      <c r="AB75" s="15"/>
      <c r="AC75" s="226"/>
      <c r="AD75" s="226"/>
      <c r="AE75" s="258"/>
      <c r="AF75" s="287"/>
      <c r="AG75" s="226"/>
      <c r="AH75" s="226"/>
      <c r="AI75" s="226"/>
      <c r="AJ75" s="226"/>
      <c r="AK75" s="226"/>
    </row>
    <row r="76" spans="1:37" ht="24.95" customHeight="1" thickBot="1" x14ac:dyDescent="0.3">
      <c r="A76" s="241"/>
      <c r="B76" s="295" t="s">
        <v>243</v>
      </c>
      <c r="C76" s="243" t="s">
        <v>244</v>
      </c>
      <c r="D76" s="243" t="s">
        <v>245</v>
      </c>
      <c r="E76" s="244" t="s">
        <v>246</v>
      </c>
      <c r="F76" s="245"/>
      <c r="G76" s="246" t="s">
        <v>247</v>
      </c>
      <c r="H76" s="247"/>
      <c r="I76" s="248" t="s">
        <v>88</v>
      </c>
      <c r="J76" s="248" t="s">
        <v>95</v>
      </c>
      <c r="K76" s="248" t="s">
        <v>76</v>
      </c>
      <c r="L76" s="248" t="s">
        <v>77</v>
      </c>
      <c r="M76" s="248" t="s">
        <v>89</v>
      </c>
      <c r="N76" s="249">
        <v>2019</v>
      </c>
      <c r="O76" s="253"/>
      <c r="P76" s="253"/>
      <c r="Q76" s="269"/>
      <c r="R76" s="253"/>
      <c r="S76" s="253"/>
      <c r="T76" s="254">
        <f>SUM(P77:S77)</f>
        <v>2363</v>
      </c>
      <c r="U76" s="255">
        <f>+AK76</f>
        <v>1.8813694267515924</v>
      </c>
      <c r="V76" s="285"/>
      <c r="W76" s="286"/>
      <c r="AA76" s="15">
        <v>976</v>
      </c>
      <c r="AB76" s="15">
        <v>560</v>
      </c>
      <c r="AC76" s="226">
        <f t="shared" si="3"/>
        <v>1.7428571428571429</v>
      </c>
      <c r="AD76" s="226"/>
      <c r="AE76" s="258">
        <v>1387</v>
      </c>
      <c r="AF76" s="293">
        <f>AF61</f>
        <v>696</v>
      </c>
      <c r="AG76" s="226">
        <f t="shared" si="4"/>
        <v>1.992816091954023</v>
      </c>
      <c r="AH76" s="226"/>
      <c r="AI76" s="15">
        <f>+AA76+AE76</f>
        <v>2363</v>
      </c>
      <c r="AJ76" s="15">
        <f>+AB76+AF76</f>
        <v>1256</v>
      </c>
      <c r="AK76" s="168">
        <f>+AI76/AJ76</f>
        <v>1.8813694267515924</v>
      </c>
    </row>
    <row r="77" spans="1:37" ht="24.95" customHeight="1" thickBot="1" x14ac:dyDescent="0.3">
      <c r="A77" s="241"/>
      <c r="B77" s="296"/>
      <c r="C77" s="260"/>
      <c r="D77" s="260"/>
      <c r="E77" s="261"/>
      <c r="F77" s="262"/>
      <c r="G77" s="263"/>
      <c r="H77" s="264"/>
      <c r="I77" s="265"/>
      <c r="J77" s="265"/>
      <c r="K77" s="265"/>
      <c r="L77" s="265"/>
      <c r="M77" s="265"/>
      <c r="N77" s="266" t="s">
        <v>145</v>
      </c>
      <c r="O77" s="267"/>
      <c r="P77" s="253">
        <v>976</v>
      </c>
      <c r="Q77" s="269">
        <v>1387</v>
      </c>
      <c r="R77" s="253"/>
      <c r="S77" s="253"/>
      <c r="T77" s="270"/>
      <c r="U77" s="271"/>
      <c r="V77" s="289"/>
      <c r="W77" s="290"/>
      <c r="AA77" s="15"/>
      <c r="AB77" s="15"/>
      <c r="AC77" s="226"/>
      <c r="AD77" s="226"/>
      <c r="AE77" s="258"/>
      <c r="AF77" s="293"/>
      <c r="AG77" s="226"/>
      <c r="AH77" s="226"/>
      <c r="AI77" s="226"/>
      <c r="AJ77" s="226"/>
      <c r="AK77" s="226"/>
    </row>
    <row r="78" spans="1:37" ht="24.95" customHeight="1" thickBot="1" x14ac:dyDescent="0.3">
      <c r="A78" s="241"/>
      <c r="B78" s="297"/>
      <c r="C78" s="274"/>
      <c r="D78" s="274"/>
      <c r="E78" s="275"/>
      <c r="F78" s="276"/>
      <c r="G78" s="277"/>
      <c r="H78" s="278"/>
      <c r="I78" s="279"/>
      <c r="J78" s="279"/>
      <c r="K78" s="279"/>
      <c r="L78" s="279"/>
      <c r="M78" s="279"/>
      <c r="N78" s="266" t="s">
        <v>146</v>
      </c>
      <c r="O78" s="267"/>
      <c r="P78" s="280">
        <f>+AC76</f>
        <v>1.7428571428571429</v>
      </c>
      <c r="Q78" s="280">
        <f>+AG76</f>
        <v>1.992816091954023</v>
      </c>
      <c r="R78" s="253"/>
      <c r="S78" s="253"/>
      <c r="T78" s="281"/>
      <c r="U78" s="282"/>
      <c r="V78" s="291"/>
      <c r="W78" s="292"/>
      <c r="AA78" s="15"/>
      <c r="AB78" s="15"/>
      <c r="AC78" s="226"/>
      <c r="AD78" s="226"/>
      <c r="AE78" s="258"/>
      <c r="AF78" s="293"/>
      <c r="AG78" s="226"/>
      <c r="AH78" s="226"/>
      <c r="AI78" s="226"/>
      <c r="AJ78" s="226"/>
      <c r="AK78" s="226"/>
    </row>
    <row r="79" spans="1:37" ht="24.95" customHeight="1" thickBot="1" x14ac:dyDescent="0.3">
      <c r="A79" s="241"/>
      <c r="B79" s="295" t="s">
        <v>248</v>
      </c>
      <c r="C79" s="243" t="s">
        <v>249</v>
      </c>
      <c r="D79" s="243" t="s">
        <v>250</v>
      </c>
      <c r="E79" s="244" t="s">
        <v>251</v>
      </c>
      <c r="F79" s="245"/>
      <c r="G79" s="246" t="s">
        <v>252</v>
      </c>
      <c r="H79" s="247"/>
      <c r="I79" s="248" t="s">
        <v>88</v>
      </c>
      <c r="J79" s="248" t="s">
        <v>95</v>
      </c>
      <c r="K79" s="248" t="s">
        <v>76</v>
      </c>
      <c r="L79" s="248" t="s">
        <v>101</v>
      </c>
      <c r="M79" s="248" t="s">
        <v>89</v>
      </c>
      <c r="N79" s="249">
        <v>2019</v>
      </c>
      <c r="O79" s="253"/>
      <c r="P79" s="253"/>
      <c r="Q79" s="269"/>
      <c r="R79" s="253"/>
      <c r="S79" s="253"/>
      <c r="T79" s="254">
        <f>SUM(P80:S80)</f>
        <v>136</v>
      </c>
      <c r="U79" s="255">
        <f>+AK79</f>
        <v>0.4689655172413793</v>
      </c>
      <c r="V79" s="285"/>
      <c r="W79" s="286"/>
      <c r="AA79" s="15">
        <v>53</v>
      </c>
      <c r="AB79" s="15">
        <v>141</v>
      </c>
      <c r="AC79" s="226">
        <f t="shared" si="3"/>
        <v>0.37588652482269502</v>
      </c>
      <c r="AD79" s="226"/>
      <c r="AE79" s="258">
        <v>83</v>
      </c>
      <c r="AF79" s="293">
        <f>AF$67</f>
        <v>149</v>
      </c>
      <c r="AG79" s="226">
        <f t="shared" si="4"/>
        <v>0.55704697986577179</v>
      </c>
      <c r="AH79" s="226"/>
      <c r="AI79" s="15">
        <f>+AA79+AE79</f>
        <v>136</v>
      </c>
      <c r="AJ79" s="15">
        <f>+AB79+AF79</f>
        <v>290</v>
      </c>
      <c r="AK79" s="168">
        <f>+AI79/AJ79</f>
        <v>0.4689655172413793</v>
      </c>
    </row>
    <row r="80" spans="1:37" ht="24.95" customHeight="1" thickBot="1" x14ac:dyDescent="0.3">
      <c r="A80" s="241"/>
      <c r="B80" s="296"/>
      <c r="C80" s="260"/>
      <c r="D80" s="260"/>
      <c r="E80" s="261"/>
      <c r="F80" s="262"/>
      <c r="G80" s="263"/>
      <c r="H80" s="264"/>
      <c r="I80" s="265"/>
      <c r="J80" s="265"/>
      <c r="K80" s="265"/>
      <c r="L80" s="265"/>
      <c r="M80" s="265"/>
      <c r="N80" s="266" t="s">
        <v>145</v>
      </c>
      <c r="O80" s="267"/>
      <c r="P80" s="253">
        <v>53</v>
      </c>
      <c r="Q80" s="269">
        <v>83</v>
      </c>
      <c r="R80" s="253"/>
      <c r="S80" s="253"/>
      <c r="T80" s="270"/>
      <c r="U80" s="271"/>
      <c r="V80" s="289"/>
      <c r="W80" s="290"/>
      <c r="AA80" s="15"/>
      <c r="AB80" s="15"/>
      <c r="AC80" s="226"/>
      <c r="AD80" s="226"/>
      <c r="AE80" s="258"/>
      <c r="AF80" s="293"/>
      <c r="AG80" s="226"/>
      <c r="AH80" s="226"/>
      <c r="AI80" s="226"/>
      <c r="AJ80" s="226"/>
      <c r="AK80" s="226"/>
    </row>
    <row r="81" spans="1:41" ht="24.95" customHeight="1" thickBot="1" x14ac:dyDescent="0.3">
      <c r="A81" s="241"/>
      <c r="B81" s="296"/>
      <c r="C81" s="260"/>
      <c r="D81" s="274"/>
      <c r="E81" s="275"/>
      <c r="F81" s="276"/>
      <c r="G81" s="277"/>
      <c r="H81" s="278"/>
      <c r="I81" s="279"/>
      <c r="J81" s="279"/>
      <c r="K81" s="279"/>
      <c r="L81" s="279"/>
      <c r="M81" s="279"/>
      <c r="N81" s="266" t="s">
        <v>146</v>
      </c>
      <c r="O81" s="267"/>
      <c r="P81" s="280">
        <f>+AC79</f>
        <v>0.37588652482269502</v>
      </c>
      <c r="Q81" s="280">
        <f>+AG79</f>
        <v>0.55704697986577179</v>
      </c>
      <c r="R81" s="253"/>
      <c r="S81" s="253"/>
      <c r="T81" s="281"/>
      <c r="U81" s="282"/>
      <c r="V81" s="291"/>
      <c r="W81" s="292"/>
      <c r="AA81" s="15"/>
      <c r="AB81" s="15"/>
      <c r="AC81" s="226"/>
      <c r="AD81" s="226"/>
      <c r="AE81" s="258"/>
      <c r="AF81" s="293"/>
      <c r="AG81" s="226"/>
      <c r="AH81" s="226"/>
      <c r="AI81" s="226"/>
      <c r="AJ81" s="226"/>
      <c r="AK81" s="226"/>
    </row>
    <row r="82" spans="1:41" ht="24.95" customHeight="1" thickBot="1" x14ac:dyDescent="0.3">
      <c r="A82" s="241"/>
      <c r="B82" s="296"/>
      <c r="C82" s="260"/>
      <c r="D82" s="243" t="s">
        <v>253</v>
      </c>
      <c r="E82" s="244" t="s">
        <v>254</v>
      </c>
      <c r="F82" s="245"/>
      <c r="G82" s="246" t="s">
        <v>255</v>
      </c>
      <c r="H82" s="247"/>
      <c r="I82" s="248" t="s">
        <v>88</v>
      </c>
      <c r="J82" s="248" t="s">
        <v>95</v>
      </c>
      <c r="K82" s="248" t="s">
        <v>76</v>
      </c>
      <c r="L82" s="248" t="s">
        <v>101</v>
      </c>
      <c r="M82" s="248" t="s">
        <v>89</v>
      </c>
      <c r="N82" s="249">
        <v>2019</v>
      </c>
      <c r="O82" s="253"/>
      <c r="P82" s="253"/>
      <c r="Q82" s="269"/>
      <c r="R82" s="253"/>
      <c r="S82" s="253"/>
      <c r="T82" s="254">
        <f>SUM(P83:S83)</f>
        <v>70</v>
      </c>
      <c r="U82" s="255">
        <f>+AK82</f>
        <v>0.2413793103448276</v>
      </c>
      <c r="V82" s="285"/>
      <c r="W82" s="286"/>
      <c r="AA82" s="15">
        <v>39</v>
      </c>
      <c r="AB82" s="15">
        <v>141</v>
      </c>
      <c r="AC82" s="226">
        <f t="shared" si="3"/>
        <v>0.27659574468085107</v>
      </c>
      <c r="AD82" s="226"/>
      <c r="AE82" s="258">
        <v>31</v>
      </c>
      <c r="AF82" s="293">
        <f t="shared" ref="AF82:AF85" si="5">AF$67</f>
        <v>149</v>
      </c>
      <c r="AG82" s="226">
        <f t="shared" si="4"/>
        <v>0.20805369127516779</v>
      </c>
      <c r="AH82" s="226"/>
      <c r="AI82" s="15">
        <f>+AA82+AE82</f>
        <v>70</v>
      </c>
      <c r="AJ82" s="15">
        <f>+AB82+AF82</f>
        <v>290</v>
      </c>
      <c r="AK82" s="168">
        <f>+AI82/AJ82</f>
        <v>0.2413793103448276</v>
      </c>
    </row>
    <row r="83" spans="1:41" ht="24.95" customHeight="1" thickBot="1" x14ac:dyDescent="0.3">
      <c r="A83" s="241"/>
      <c r="B83" s="296"/>
      <c r="C83" s="260"/>
      <c r="D83" s="260"/>
      <c r="E83" s="261"/>
      <c r="F83" s="262"/>
      <c r="G83" s="263"/>
      <c r="H83" s="264"/>
      <c r="I83" s="265"/>
      <c r="J83" s="265"/>
      <c r="K83" s="265"/>
      <c r="L83" s="265"/>
      <c r="M83" s="265"/>
      <c r="N83" s="266" t="s">
        <v>145</v>
      </c>
      <c r="O83" s="267"/>
      <c r="P83" s="253">
        <v>39</v>
      </c>
      <c r="Q83" s="269">
        <v>31</v>
      </c>
      <c r="R83" s="253"/>
      <c r="S83" s="253"/>
      <c r="T83" s="270"/>
      <c r="U83" s="271"/>
      <c r="V83" s="289"/>
      <c r="W83" s="290"/>
      <c r="AA83" s="15"/>
      <c r="AB83" s="15"/>
      <c r="AC83" s="226"/>
      <c r="AD83" s="226"/>
      <c r="AE83" s="258"/>
      <c r="AF83" s="293"/>
      <c r="AG83" s="226"/>
      <c r="AH83" s="226"/>
      <c r="AI83" s="226"/>
      <c r="AJ83" s="226"/>
      <c r="AK83" s="226"/>
    </row>
    <row r="84" spans="1:41" ht="24.95" customHeight="1" thickBot="1" x14ac:dyDescent="0.3">
      <c r="A84" s="241"/>
      <c r="B84" s="296"/>
      <c r="C84" s="260"/>
      <c r="D84" s="274"/>
      <c r="E84" s="275"/>
      <c r="F84" s="276"/>
      <c r="G84" s="277"/>
      <c r="H84" s="278"/>
      <c r="I84" s="279"/>
      <c r="J84" s="279"/>
      <c r="K84" s="279"/>
      <c r="L84" s="279"/>
      <c r="M84" s="279"/>
      <c r="N84" s="266" t="s">
        <v>146</v>
      </c>
      <c r="O84" s="267"/>
      <c r="P84" s="280">
        <f>+AC82</f>
        <v>0.27659574468085107</v>
      </c>
      <c r="Q84" s="280">
        <f>+AG82</f>
        <v>0.20805369127516779</v>
      </c>
      <c r="R84" s="253"/>
      <c r="S84" s="253"/>
      <c r="T84" s="281"/>
      <c r="U84" s="282"/>
      <c r="V84" s="291"/>
      <c r="W84" s="292"/>
      <c r="AA84" s="15"/>
      <c r="AB84" s="15"/>
      <c r="AC84" s="226"/>
      <c r="AD84" s="226"/>
      <c r="AE84" s="258"/>
      <c r="AF84" s="293"/>
      <c r="AG84" s="226"/>
      <c r="AH84" s="226"/>
      <c r="AI84" s="226"/>
      <c r="AJ84" s="226"/>
      <c r="AK84" s="226"/>
    </row>
    <row r="85" spans="1:41" ht="24.95" customHeight="1" thickBot="1" x14ac:dyDescent="0.3">
      <c r="A85" s="241"/>
      <c r="B85" s="296"/>
      <c r="C85" s="260"/>
      <c r="D85" s="243" t="s">
        <v>256</v>
      </c>
      <c r="E85" s="244" t="s">
        <v>257</v>
      </c>
      <c r="F85" s="245"/>
      <c r="G85" s="246" t="s">
        <v>258</v>
      </c>
      <c r="H85" s="247"/>
      <c r="I85" s="248" t="s">
        <v>88</v>
      </c>
      <c r="J85" s="248" t="s">
        <v>95</v>
      </c>
      <c r="K85" s="248" t="s">
        <v>76</v>
      </c>
      <c r="L85" s="248" t="s">
        <v>77</v>
      </c>
      <c r="M85" s="248" t="s">
        <v>89</v>
      </c>
      <c r="N85" s="249">
        <v>2019</v>
      </c>
      <c r="O85" s="253"/>
      <c r="P85" s="253"/>
      <c r="Q85" s="269"/>
      <c r="R85" s="253"/>
      <c r="S85" s="253"/>
      <c r="T85" s="254">
        <f>SUM(P86:S86)</f>
        <v>64</v>
      </c>
      <c r="U85" s="255">
        <f>+AK85</f>
        <v>0.22068965517241379</v>
      </c>
      <c r="V85" s="285"/>
      <c r="W85" s="286"/>
      <c r="AA85" s="15">
        <v>24</v>
      </c>
      <c r="AB85" s="15">
        <v>141</v>
      </c>
      <c r="AC85" s="226">
        <f t="shared" si="3"/>
        <v>0.1702127659574468</v>
      </c>
      <c r="AD85" s="226"/>
      <c r="AE85" s="258">
        <v>40</v>
      </c>
      <c r="AF85" s="293">
        <f t="shared" si="5"/>
        <v>149</v>
      </c>
      <c r="AG85" s="226">
        <f t="shared" si="4"/>
        <v>0.26845637583892618</v>
      </c>
      <c r="AH85" s="226"/>
      <c r="AI85" s="15">
        <f>+AA85+AE85</f>
        <v>64</v>
      </c>
      <c r="AJ85" s="15">
        <f>+AB85+AF85</f>
        <v>290</v>
      </c>
      <c r="AK85" s="168">
        <f>+AI85/AJ85</f>
        <v>0.22068965517241379</v>
      </c>
    </row>
    <row r="86" spans="1:41" ht="24.95" customHeight="1" thickBot="1" x14ac:dyDescent="0.3">
      <c r="A86" s="299"/>
      <c r="B86" s="296"/>
      <c r="C86" s="260"/>
      <c r="D86" s="260"/>
      <c r="E86" s="261"/>
      <c r="F86" s="262"/>
      <c r="G86" s="263"/>
      <c r="H86" s="264"/>
      <c r="I86" s="265"/>
      <c r="J86" s="265"/>
      <c r="K86" s="265"/>
      <c r="L86" s="265"/>
      <c r="M86" s="265"/>
      <c r="N86" s="266" t="s">
        <v>145</v>
      </c>
      <c r="O86" s="267"/>
      <c r="P86" s="253">
        <v>24</v>
      </c>
      <c r="Q86" s="269">
        <v>40</v>
      </c>
      <c r="R86" s="253"/>
      <c r="S86" s="253"/>
      <c r="T86" s="270"/>
      <c r="U86" s="271"/>
      <c r="V86" s="289"/>
      <c r="W86" s="290"/>
      <c r="AA86" s="15"/>
      <c r="AB86" s="15"/>
      <c r="AC86" s="226"/>
      <c r="AD86" s="226"/>
      <c r="AE86" s="258"/>
      <c r="AF86" s="293"/>
      <c r="AG86" s="226"/>
      <c r="AH86" s="226"/>
      <c r="AI86" s="226"/>
      <c r="AJ86" s="226"/>
      <c r="AK86" s="226"/>
    </row>
    <row r="87" spans="1:41" ht="24.95" customHeight="1" thickBot="1" x14ac:dyDescent="0.3">
      <c r="A87" s="299"/>
      <c r="B87" s="297"/>
      <c r="C87" s="274"/>
      <c r="D87" s="274"/>
      <c r="E87" s="275"/>
      <c r="F87" s="276"/>
      <c r="G87" s="277"/>
      <c r="H87" s="278"/>
      <c r="I87" s="279"/>
      <c r="J87" s="279"/>
      <c r="K87" s="279"/>
      <c r="L87" s="279"/>
      <c r="M87" s="279"/>
      <c r="N87" s="266" t="s">
        <v>146</v>
      </c>
      <c r="O87" s="267"/>
      <c r="P87" s="280">
        <f>+AC85</f>
        <v>0.1702127659574468</v>
      </c>
      <c r="Q87" s="280">
        <f>+AG85</f>
        <v>0.26845637583892618</v>
      </c>
      <c r="R87" s="253"/>
      <c r="S87" s="253"/>
      <c r="T87" s="281"/>
      <c r="U87" s="282"/>
      <c r="V87" s="291"/>
      <c r="W87" s="292"/>
      <c r="AA87" s="15"/>
      <c r="AB87" s="15"/>
      <c r="AC87" s="226"/>
      <c r="AD87" s="226"/>
      <c r="AE87" s="258"/>
      <c r="AF87" s="293"/>
      <c r="AG87" s="226"/>
      <c r="AH87" s="226"/>
      <c r="AI87" s="226"/>
      <c r="AJ87" s="226"/>
      <c r="AK87" s="226"/>
    </row>
    <row r="88" spans="1:41" ht="24.95" customHeight="1" thickBot="1" x14ac:dyDescent="0.3">
      <c r="A88" s="300" t="s">
        <v>259</v>
      </c>
      <c r="B88" s="301" t="s">
        <v>260</v>
      </c>
      <c r="C88" s="302" t="s">
        <v>261</v>
      </c>
      <c r="D88" s="302" t="s">
        <v>262</v>
      </c>
      <c r="E88" s="303" t="s">
        <v>263</v>
      </c>
      <c r="F88" s="304"/>
      <c r="G88" s="305" t="s">
        <v>264</v>
      </c>
      <c r="H88" s="306"/>
      <c r="I88" s="302" t="s">
        <v>88</v>
      </c>
      <c r="J88" s="302" t="s">
        <v>95</v>
      </c>
      <c r="K88" s="302" t="s">
        <v>76</v>
      </c>
      <c r="L88" s="302" t="s">
        <v>77</v>
      </c>
      <c r="M88" s="302" t="s">
        <v>89</v>
      </c>
      <c r="N88" s="307">
        <v>2019</v>
      </c>
      <c r="O88" s="308">
        <v>0.47</v>
      </c>
      <c r="P88" s="309"/>
      <c r="Q88" s="310"/>
      <c r="R88" s="309"/>
      <c r="S88" s="309"/>
      <c r="T88" s="311">
        <f>SUM(P89:S89)</f>
        <v>2289</v>
      </c>
      <c r="U88" s="312">
        <f>+AK88</f>
        <v>0.2871659766654121</v>
      </c>
      <c r="V88" s="313" t="s">
        <v>68</v>
      </c>
      <c r="W88" s="314">
        <f>+U88/O88-1</f>
        <v>-0.38900856028635722</v>
      </c>
      <c r="AA88" s="15">
        <v>1000</v>
      </c>
      <c r="AB88" s="15">
        <v>3673</v>
      </c>
      <c r="AC88" s="226">
        <f t="shared" si="3"/>
        <v>0.27225701061802343</v>
      </c>
      <c r="AD88" s="226"/>
      <c r="AE88" s="315">
        <v>1289</v>
      </c>
      <c r="AF88" s="315">
        <v>4298</v>
      </c>
      <c r="AG88" s="226">
        <f t="shared" si="4"/>
        <v>0.29990693345742203</v>
      </c>
      <c r="AH88" s="226"/>
      <c r="AI88" s="15">
        <f>+AA88+AE88</f>
        <v>2289</v>
      </c>
      <c r="AJ88" s="15">
        <f>+AB88+AF88</f>
        <v>7971</v>
      </c>
      <c r="AK88" s="168">
        <f>+AI88/AJ88</f>
        <v>0.2871659766654121</v>
      </c>
    </row>
    <row r="89" spans="1:41" ht="24.95" customHeight="1" thickBot="1" x14ac:dyDescent="0.3">
      <c r="A89" s="300"/>
      <c r="B89" s="316"/>
      <c r="C89" s="317"/>
      <c r="D89" s="317"/>
      <c r="E89" s="318"/>
      <c r="F89" s="319"/>
      <c r="G89" s="320"/>
      <c r="H89" s="321"/>
      <c r="I89" s="317"/>
      <c r="J89" s="317"/>
      <c r="K89" s="317"/>
      <c r="L89" s="317"/>
      <c r="M89" s="317"/>
      <c r="N89" s="322" t="s">
        <v>145</v>
      </c>
      <c r="O89" s="323"/>
      <c r="P89" s="309">
        <v>1000</v>
      </c>
      <c r="Q89" s="309">
        <v>1289</v>
      </c>
      <c r="R89" s="309"/>
      <c r="S89" s="309"/>
      <c r="T89" s="324"/>
      <c r="U89" s="325"/>
      <c r="V89" s="326"/>
      <c r="W89" s="327"/>
      <c r="AA89" s="15"/>
      <c r="AB89" s="15"/>
      <c r="AC89" s="226"/>
      <c r="AD89" s="226"/>
      <c r="AE89" s="315"/>
      <c r="AF89" s="315"/>
      <c r="AG89" s="226"/>
      <c r="AH89" s="226"/>
      <c r="AI89" s="226"/>
      <c r="AJ89" s="226"/>
      <c r="AK89" s="226"/>
    </row>
    <row r="90" spans="1:41" ht="24.95" customHeight="1" thickBot="1" x14ac:dyDescent="0.3">
      <c r="A90" s="300"/>
      <c r="B90" s="316"/>
      <c r="C90" s="317"/>
      <c r="D90" s="328"/>
      <c r="E90" s="329"/>
      <c r="F90" s="330"/>
      <c r="G90" s="331"/>
      <c r="H90" s="332"/>
      <c r="I90" s="328"/>
      <c r="J90" s="328"/>
      <c r="K90" s="328"/>
      <c r="L90" s="328"/>
      <c r="M90" s="328"/>
      <c r="N90" s="322" t="s">
        <v>146</v>
      </c>
      <c r="O90" s="323"/>
      <c r="P90" s="333">
        <f>+AC88</f>
        <v>0.27225701061802343</v>
      </c>
      <c r="Q90" s="333">
        <f>+AG88</f>
        <v>0.29990693345742203</v>
      </c>
      <c r="R90" s="309"/>
      <c r="S90" s="309"/>
      <c r="T90" s="334"/>
      <c r="U90" s="335"/>
      <c r="V90" s="336"/>
      <c r="W90" s="337"/>
      <c r="AA90" s="15"/>
      <c r="AB90" s="15"/>
      <c r="AC90" s="226"/>
      <c r="AD90" s="226"/>
      <c r="AE90" s="315"/>
      <c r="AF90" s="315"/>
      <c r="AG90" s="226"/>
      <c r="AH90" s="226"/>
      <c r="AI90" s="226"/>
      <c r="AJ90" s="226"/>
      <c r="AK90" s="226"/>
    </row>
    <row r="91" spans="1:41" ht="30" customHeight="1" thickBot="1" x14ac:dyDescent="0.3">
      <c r="A91" s="300"/>
      <c r="B91" s="316"/>
      <c r="C91" s="317"/>
      <c r="D91" s="302" t="s">
        <v>265</v>
      </c>
      <c r="E91" s="303" t="s">
        <v>266</v>
      </c>
      <c r="F91" s="304"/>
      <c r="G91" s="305" t="s">
        <v>267</v>
      </c>
      <c r="H91" s="306"/>
      <c r="I91" s="302" t="s">
        <v>88</v>
      </c>
      <c r="J91" s="302" t="s">
        <v>95</v>
      </c>
      <c r="K91" s="302" t="s">
        <v>76</v>
      </c>
      <c r="L91" s="302" t="s">
        <v>77</v>
      </c>
      <c r="M91" s="302" t="s">
        <v>78</v>
      </c>
      <c r="N91" s="307">
        <v>2019</v>
      </c>
      <c r="O91" s="309"/>
      <c r="P91" s="309"/>
      <c r="Q91" s="310"/>
      <c r="R91" s="309"/>
      <c r="S91" s="309"/>
      <c r="T91" s="311">
        <f>SUM(P92:S92)</f>
        <v>2289</v>
      </c>
      <c r="U91" s="312">
        <f>+AK91</f>
        <v>4.8557031607879164E-2</v>
      </c>
      <c r="V91" s="338"/>
      <c r="W91" s="314"/>
      <c r="AA91" s="15">
        <v>1000</v>
      </c>
      <c r="AB91" s="15">
        <v>691</v>
      </c>
      <c r="AC91" s="226">
        <f>((+AA91/AB91)-1)</f>
        <v>0.44717800289435594</v>
      </c>
      <c r="AD91" s="226"/>
      <c r="AE91" s="339">
        <f>AE88</f>
        <v>1289</v>
      </c>
      <c r="AF91" s="340">
        <f>415+508+569</f>
        <v>1492</v>
      </c>
      <c r="AG91" s="226">
        <f>((+AE91/AF91)-1)</f>
        <v>-0.136058981233244</v>
      </c>
      <c r="AH91" s="226"/>
      <c r="AI91" s="15">
        <f>+AA91+AE91</f>
        <v>2289</v>
      </c>
      <c r="AJ91" s="15">
        <f>+AB91+AF91</f>
        <v>2183</v>
      </c>
      <c r="AK91" s="341">
        <f>((+AI91/AJ91)-1)</f>
        <v>4.8557031607879164E-2</v>
      </c>
      <c r="AM91">
        <f>1000/691-1</f>
        <v>0.44717800289435594</v>
      </c>
      <c r="AN91">
        <f>1289/1492-1</f>
        <v>-0.136058981233244</v>
      </c>
      <c r="AO91">
        <f>+AI91/AJ91-1</f>
        <v>4.8557031607879164E-2</v>
      </c>
    </row>
    <row r="92" spans="1:41" ht="30" customHeight="1" thickBot="1" x14ac:dyDescent="0.3">
      <c r="A92" s="300"/>
      <c r="B92" s="316"/>
      <c r="C92" s="317"/>
      <c r="D92" s="317"/>
      <c r="E92" s="318"/>
      <c r="F92" s="319"/>
      <c r="G92" s="320"/>
      <c r="H92" s="321"/>
      <c r="I92" s="317"/>
      <c r="J92" s="317"/>
      <c r="K92" s="317"/>
      <c r="L92" s="317"/>
      <c r="M92" s="317"/>
      <c r="N92" s="322" t="s">
        <v>145</v>
      </c>
      <c r="O92" s="323"/>
      <c r="P92" s="309">
        <v>1000</v>
      </c>
      <c r="Q92" s="309">
        <v>1289</v>
      </c>
      <c r="R92" s="309"/>
      <c r="S92" s="309"/>
      <c r="T92" s="324"/>
      <c r="U92" s="325"/>
      <c r="V92" s="342"/>
      <c r="W92" s="327"/>
      <c r="AA92" s="15"/>
      <c r="AB92" s="15"/>
      <c r="AC92" s="226"/>
      <c r="AD92" s="226"/>
      <c r="AE92" s="339"/>
      <c r="AF92" s="340"/>
      <c r="AG92" s="226"/>
      <c r="AH92" s="226"/>
      <c r="AI92" s="226"/>
      <c r="AJ92" s="226"/>
      <c r="AK92" s="226"/>
    </row>
    <row r="93" spans="1:41" ht="30" customHeight="1" thickBot="1" x14ac:dyDescent="0.3">
      <c r="A93" s="300"/>
      <c r="B93" s="316"/>
      <c r="C93" s="317"/>
      <c r="D93" s="328"/>
      <c r="E93" s="329"/>
      <c r="F93" s="330"/>
      <c r="G93" s="331"/>
      <c r="H93" s="332"/>
      <c r="I93" s="328"/>
      <c r="J93" s="328"/>
      <c r="K93" s="328"/>
      <c r="L93" s="328"/>
      <c r="M93" s="328"/>
      <c r="N93" s="322" t="s">
        <v>146</v>
      </c>
      <c r="O93" s="323"/>
      <c r="P93" s="333">
        <f>+AC91</f>
        <v>0.44717800289435594</v>
      </c>
      <c r="Q93" s="333">
        <f>+AG91</f>
        <v>-0.136058981233244</v>
      </c>
      <c r="R93" s="309"/>
      <c r="S93" s="309"/>
      <c r="T93" s="334"/>
      <c r="U93" s="335"/>
      <c r="V93" s="343"/>
      <c r="W93" s="337"/>
      <c r="AA93" s="15"/>
      <c r="AB93" s="15"/>
      <c r="AC93" s="226"/>
      <c r="AD93" s="226"/>
      <c r="AE93" s="339"/>
      <c r="AF93" s="340"/>
      <c r="AG93" s="226"/>
      <c r="AH93" s="226"/>
      <c r="AI93" s="226"/>
      <c r="AJ93" s="226"/>
      <c r="AK93" s="226"/>
    </row>
    <row r="94" spans="1:41" ht="24.95" customHeight="1" thickBot="1" x14ac:dyDescent="0.3">
      <c r="A94" s="300"/>
      <c r="B94" s="316"/>
      <c r="C94" s="317"/>
      <c r="D94" s="302" t="s">
        <v>268</v>
      </c>
      <c r="E94" s="303" t="s">
        <v>269</v>
      </c>
      <c r="F94" s="304"/>
      <c r="G94" s="305" t="s">
        <v>270</v>
      </c>
      <c r="H94" s="306"/>
      <c r="I94" s="302" t="s">
        <v>88</v>
      </c>
      <c r="J94" s="302" t="s">
        <v>95</v>
      </c>
      <c r="K94" s="302" t="s">
        <v>76</v>
      </c>
      <c r="L94" s="302" t="s">
        <v>77</v>
      </c>
      <c r="M94" s="302" t="s">
        <v>89</v>
      </c>
      <c r="N94" s="307">
        <v>2019</v>
      </c>
      <c r="O94" s="309"/>
      <c r="P94" s="309"/>
      <c r="Q94" s="310"/>
      <c r="R94" s="309"/>
      <c r="S94" s="309"/>
      <c r="T94" s="311">
        <f>SUM(P95:S95)</f>
        <v>360</v>
      </c>
      <c r="U94" s="312">
        <f>+AK94</f>
        <v>0.39735099337748342</v>
      </c>
      <c r="V94" s="338"/>
      <c r="W94" s="314"/>
      <c r="AA94" s="15">
        <f>+AA106+AA109+AA112</f>
        <v>149</v>
      </c>
      <c r="AB94" s="15">
        <v>451</v>
      </c>
      <c r="AC94" s="226">
        <f t="shared" ref="AC94:AC115" si="6">+AA94/AB94</f>
        <v>0.3303769401330377</v>
      </c>
      <c r="AD94" s="226"/>
      <c r="AE94" s="339">
        <f>+AE106+AE109+AE112</f>
        <v>211</v>
      </c>
      <c r="AF94" s="315">
        <v>455</v>
      </c>
      <c r="AG94" s="226">
        <f t="shared" ref="AG94:AG115" si="7">+AE94/AF94</f>
        <v>0.46373626373626375</v>
      </c>
      <c r="AH94" s="226"/>
      <c r="AI94" s="15">
        <f>+AA94+AE94</f>
        <v>360</v>
      </c>
      <c r="AJ94" s="15">
        <f>+AB94+AF94</f>
        <v>906</v>
      </c>
      <c r="AK94" s="168">
        <f>+AI94/AJ94</f>
        <v>0.39735099337748342</v>
      </c>
    </row>
    <row r="95" spans="1:41" ht="24.95" customHeight="1" thickBot="1" x14ac:dyDescent="0.3">
      <c r="A95" s="300"/>
      <c r="B95" s="316"/>
      <c r="C95" s="317"/>
      <c r="D95" s="317"/>
      <c r="E95" s="318"/>
      <c r="F95" s="319"/>
      <c r="G95" s="320"/>
      <c r="H95" s="321"/>
      <c r="I95" s="317"/>
      <c r="J95" s="317"/>
      <c r="K95" s="317"/>
      <c r="L95" s="317"/>
      <c r="M95" s="317"/>
      <c r="N95" s="322" t="s">
        <v>145</v>
      </c>
      <c r="O95" s="323"/>
      <c r="P95" s="309">
        <v>149</v>
      </c>
      <c r="Q95" s="344">
        <v>211</v>
      </c>
      <c r="R95" s="309"/>
      <c r="S95" s="309"/>
      <c r="T95" s="324"/>
      <c r="U95" s="325"/>
      <c r="V95" s="342"/>
      <c r="W95" s="327"/>
      <c r="AA95" s="15"/>
      <c r="AB95" s="15"/>
      <c r="AC95" s="226"/>
      <c r="AD95" s="226"/>
      <c r="AE95" s="339"/>
      <c r="AF95" s="315"/>
      <c r="AG95" s="226"/>
      <c r="AH95" s="226"/>
      <c r="AI95" s="226"/>
      <c r="AJ95" s="226"/>
      <c r="AK95" s="226"/>
    </row>
    <row r="96" spans="1:41" ht="24.95" customHeight="1" thickBot="1" x14ac:dyDescent="0.3">
      <c r="A96" s="300"/>
      <c r="B96" s="345"/>
      <c r="C96" s="328"/>
      <c r="D96" s="328"/>
      <c r="E96" s="329"/>
      <c r="F96" s="330"/>
      <c r="G96" s="331"/>
      <c r="H96" s="332"/>
      <c r="I96" s="328"/>
      <c r="J96" s="328"/>
      <c r="K96" s="328"/>
      <c r="L96" s="328"/>
      <c r="M96" s="328"/>
      <c r="N96" s="322" t="s">
        <v>146</v>
      </c>
      <c r="O96" s="323"/>
      <c r="P96" s="333">
        <f>+AC94</f>
        <v>0.3303769401330377</v>
      </c>
      <c r="Q96" s="333">
        <f>+AG94</f>
        <v>0.46373626373626375</v>
      </c>
      <c r="R96" s="309"/>
      <c r="S96" s="309"/>
      <c r="T96" s="334"/>
      <c r="U96" s="335"/>
      <c r="V96" s="343"/>
      <c r="W96" s="337"/>
      <c r="AA96" s="15"/>
      <c r="AB96" s="15"/>
      <c r="AC96" s="226"/>
      <c r="AD96" s="226"/>
      <c r="AE96" s="339"/>
      <c r="AF96" s="315"/>
      <c r="AG96" s="226"/>
      <c r="AH96" s="226"/>
      <c r="AI96" s="226"/>
      <c r="AJ96" s="226"/>
      <c r="AK96" s="226"/>
    </row>
    <row r="97" spans="1:37" ht="24.95" customHeight="1" thickBot="1" x14ac:dyDescent="0.3">
      <c r="A97" s="300"/>
      <c r="B97" s="346" t="s">
        <v>271</v>
      </c>
      <c r="C97" s="302" t="s">
        <v>272</v>
      </c>
      <c r="D97" s="302" t="s">
        <v>273</v>
      </c>
      <c r="E97" s="303" t="s">
        <v>274</v>
      </c>
      <c r="F97" s="304"/>
      <c r="G97" s="305" t="s">
        <v>275</v>
      </c>
      <c r="H97" s="306"/>
      <c r="I97" s="302" t="s">
        <v>88</v>
      </c>
      <c r="J97" s="302" t="s">
        <v>95</v>
      </c>
      <c r="K97" s="302" t="s">
        <v>76</v>
      </c>
      <c r="L97" s="302" t="s">
        <v>77</v>
      </c>
      <c r="M97" s="302" t="s">
        <v>89</v>
      </c>
      <c r="N97" s="307">
        <v>2019</v>
      </c>
      <c r="O97" s="309"/>
      <c r="P97" s="309"/>
      <c r="Q97" s="310"/>
      <c r="R97" s="309"/>
      <c r="S97" s="309"/>
      <c r="T97" s="311">
        <f>SUM(P98:S98)</f>
        <v>7971</v>
      </c>
      <c r="U97" s="312">
        <f>+AK97</f>
        <v>1.071514988573733</v>
      </c>
      <c r="V97" s="338"/>
      <c r="W97" s="314"/>
      <c r="AA97" s="15">
        <v>3673</v>
      </c>
      <c r="AB97" s="15">
        <v>3511</v>
      </c>
      <c r="AC97" s="226">
        <f t="shared" si="6"/>
        <v>1.046140700655084</v>
      </c>
      <c r="AD97" s="226"/>
      <c r="AE97" s="339">
        <f>AF88</f>
        <v>4298</v>
      </c>
      <c r="AF97" s="315">
        <v>3928</v>
      </c>
      <c r="AG97" s="226">
        <f t="shared" si="7"/>
        <v>1.0941955193482689</v>
      </c>
      <c r="AH97" s="226"/>
      <c r="AI97" s="15">
        <f>+AA97+AE97</f>
        <v>7971</v>
      </c>
      <c r="AJ97" s="15">
        <f>+AB97+AF97</f>
        <v>7439</v>
      </c>
      <c r="AK97" s="168">
        <f>+AI97/AJ97</f>
        <v>1.071514988573733</v>
      </c>
    </row>
    <row r="98" spans="1:37" ht="24.95" customHeight="1" thickBot="1" x14ac:dyDescent="0.3">
      <c r="A98" s="300"/>
      <c r="B98" s="347"/>
      <c r="C98" s="317"/>
      <c r="D98" s="317"/>
      <c r="E98" s="318"/>
      <c r="F98" s="319"/>
      <c r="G98" s="320"/>
      <c r="H98" s="321"/>
      <c r="I98" s="317"/>
      <c r="J98" s="317"/>
      <c r="K98" s="317"/>
      <c r="L98" s="317"/>
      <c r="M98" s="317"/>
      <c r="N98" s="322" t="s">
        <v>145</v>
      </c>
      <c r="O98" s="323"/>
      <c r="P98" s="309">
        <v>3673</v>
      </c>
      <c r="Q98" s="344">
        <v>4298</v>
      </c>
      <c r="R98" s="309"/>
      <c r="S98" s="309"/>
      <c r="T98" s="324"/>
      <c r="U98" s="325"/>
      <c r="V98" s="342"/>
      <c r="W98" s="327"/>
      <c r="AA98" s="15"/>
      <c r="AB98" s="15"/>
      <c r="AC98" s="226"/>
      <c r="AD98" s="226"/>
      <c r="AE98" s="339"/>
      <c r="AF98" s="315"/>
      <c r="AG98" s="226"/>
      <c r="AH98" s="226"/>
      <c r="AI98" s="226"/>
      <c r="AJ98" s="226"/>
      <c r="AK98" s="226"/>
    </row>
    <row r="99" spans="1:37" ht="24.95" customHeight="1" thickBot="1" x14ac:dyDescent="0.3">
      <c r="A99" s="300"/>
      <c r="B99" s="348"/>
      <c r="C99" s="328"/>
      <c r="D99" s="328"/>
      <c r="E99" s="329"/>
      <c r="F99" s="330"/>
      <c r="G99" s="331"/>
      <c r="H99" s="332"/>
      <c r="I99" s="328"/>
      <c r="J99" s="328"/>
      <c r="K99" s="328"/>
      <c r="L99" s="328"/>
      <c r="M99" s="328"/>
      <c r="N99" s="322" t="s">
        <v>146</v>
      </c>
      <c r="O99" s="323"/>
      <c r="P99" s="333">
        <f>+AC97</f>
        <v>1.046140700655084</v>
      </c>
      <c r="Q99" s="333">
        <f>+AG97</f>
        <v>1.0941955193482689</v>
      </c>
      <c r="R99" s="309"/>
      <c r="S99" s="309"/>
      <c r="T99" s="334"/>
      <c r="U99" s="335"/>
      <c r="V99" s="343"/>
      <c r="W99" s="337"/>
      <c r="AA99" s="15"/>
      <c r="AB99" s="15"/>
      <c r="AC99" s="226"/>
      <c r="AD99" s="226"/>
      <c r="AE99" s="339"/>
      <c r="AF99" s="315"/>
      <c r="AG99" s="226"/>
      <c r="AH99" s="226"/>
      <c r="AI99" s="226"/>
      <c r="AJ99" s="226"/>
      <c r="AK99" s="226"/>
    </row>
    <row r="100" spans="1:37" ht="24.95" customHeight="1" thickBot="1" x14ac:dyDescent="0.3">
      <c r="A100" s="300"/>
      <c r="B100" s="346" t="s">
        <v>276</v>
      </c>
      <c r="C100" s="302" t="s">
        <v>277</v>
      </c>
      <c r="D100" s="302" t="s">
        <v>278</v>
      </c>
      <c r="E100" s="303" t="s">
        <v>279</v>
      </c>
      <c r="F100" s="304"/>
      <c r="G100" s="305" t="s">
        <v>280</v>
      </c>
      <c r="H100" s="306"/>
      <c r="I100" s="302" t="s">
        <v>88</v>
      </c>
      <c r="J100" s="302" t="s">
        <v>95</v>
      </c>
      <c r="K100" s="302" t="s">
        <v>76</v>
      </c>
      <c r="L100" s="302" t="s">
        <v>77</v>
      </c>
      <c r="M100" s="302" t="s">
        <v>89</v>
      </c>
      <c r="N100" s="307">
        <v>2019</v>
      </c>
      <c r="O100" s="309"/>
      <c r="P100" s="309"/>
      <c r="Q100" s="344"/>
      <c r="R100" s="309"/>
      <c r="S100" s="309"/>
      <c r="T100" s="311">
        <f>SUM(P101:S101)</f>
        <v>114785</v>
      </c>
      <c r="U100" s="312">
        <f>+AK100</f>
        <v>14.400326182411241</v>
      </c>
      <c r="V100" s="338"/>
      <c r="W100" s="314"/>
      <c r="AA100" s="15">
        <v>50113</v>
      </c>
      <c r="AB100" s="15">
        <v>3673</v>
      </c>
      <c r="AC100" s="226">
        <f t="shared" si="6"/>
        <v>13.643615573101007</v>
      </c>
      <c r="AD100" s="226"/>
      <c r="AE100" s="315">
        <v>64672</v>
      </c>
      <c r="AF100" s="339">
        <f>AF88</f>
        <v>4298</v>
      </c>
      <c r="AG100" s="226">
        <f t="shared" si="7"/>
        <v>15.046998604001862</v>
      </c>
      <c r="AH100" s="226"/>
      <c r="AI100" s="15">
        <f>+AA100+AE100</f>
        <v>114785</v>
      </c>
      <c r="AJ100" s="15">
        <f>+AB100+AF100</f>
        <v>7971</v>
      </c>
      <c r="AK100" s="168">
        <f>+AI100/AJ100</f>
        <v>14.400326182411241</v>
      </c>
    </row>
    <row r="101" spans="1:37" ht="24.95" customHeight="1" thickBot="1" x14ac:dyDescent="0.3">
      <c r="A101" s="300"/>
      <c r="B101" s="347"/>
      <c r="C101" s="317"/>
      <c r="D101" s="317"/>
      <c r="E101" s="318"/>
      <c r="F101" s="319"/>
      <c r="G101" s="320"/>
      <c r="H101" s="321"/>
      <c r="I101" s="317"/>
      <c r="J101" s="317"/>
      <c r="K101" s="317"/>
      <c r="L101" s="317"/>
      <c r="M101" s="317"/>
      <c r="N101" s="322" t="s">
        <v>145</v>
      </c>
      <c r="O101" s="323"/>
      <c r="P101" s="309">
        <v>50113</v>
      </c>
      <c r="Q101" s="344">
        <v>64672</v>
      </c>
      <c r="R101" s="309"/>
      <c r="S101" s="309"/>
      <c r="T101" s="324"/>
      <c r="U101" s="325"/>
      <c r="V101" s="342"/>
      <c r="W101" s="327"/>
      <c r="AA101" s="15"/>
      <c r="AB101" s="15"/>
      <c r="AC101" s="226"/>
      <c r="AD101" s="226"/>
      <c r="AE101" s="315"/>
      <c r="AF101" s="339"/>
      <c r="AG101" s="226"/>
      <c r="AH101" s="226"/>
      <c r="AI101" s="226"/>
      <c r="AJ101" s="226"/>
      <c r="AK101" s="226"/>
    </row>
    <row r="102" spans="1:37" ht="24.95" customHeight="1" thickBot="1" x14ac:dyDescent="0.3">
      <c r="A102" s="300"/>
      <c r="B102" s="348"/>
      <c r="C102" s="328"/>
      <c r="D102" s="328"/>
      <c r="E102" s="329"/>
      <c r="F102" s="330"/>
      <c r="G102" s="331"/>
      <c r="H102" s="332"/>
      <c r="I102" s="328"/>
      <c r="J102" s="328"/>
      <c r="K102" s="328"/>
      <c r="L102" s="328"/>
      <c r="M102" s="328"/>
      <c r="N102" s="322" t="s">
        <v>146</v>
      </c>
      <c r="O102" s="323"/>
      <c r="P102" s="333">
        <f>+AC100</f>
        <v>13.643615573101007</v>
      </c>
      <c r="Q102" s="333">
        <f>+AG100</f>
        <v>15.046998604001862</v>
      </c>
      <c r="R102" s="309"/>
      <c r="S102" s="309"/>
      <c r="T102" s="334"/>
      <c r="U102" s="335"/>
      <c r="V102" s="343"/>
      <c r="W102" s="337"/>
      <c r="AA102" s="15"/>
      <c r="AB102" s="15"/>
      <c r="AC102" s="226"/>
      <c r="AD102" s="226"/>
      <c r="AE102" s="315"/>
      <c r="AF102" s="339"/>
      <c r="AG102" s="226"/>
      <c r="AH102" s="226"/>
      <c r="AI102" s="226"/>
      <c r="AJ102" s="226"/>
      <c r="AK102" s="226"/>
    </row>
    <row r="103" spans="1:37" ht="24.95" customHeight="1" thickBot="1" x14ac:dyDescent="0.3">
      <c r="A103" s="300"/>
      <c r="B103" s="346" t="s">
        <v>281</v>
      </c>
      <c r="C103" s="302" t="s">
        <v>282</v>
      </c>
      <c r="D103" s="302" t="s">
        <v>283</v>
      </c>
      <c r="E103" s="303" t="s">
        <v>284</v>
      </c>
      <c r="F103" s="304"/>
      <c r="G103" s="305" t="s">
        <v>285</v>
      </c>
      <c r="H103" s="306"/>
      <c r="I103" s="302" t="s">
        <v>88</v>
      </c>
      <c r="J103" s="302" t="s">
        <v>95</v>
      </c>
      <c r="K103" s="302" t="s">
        <v>76</v>
      </c>
      <c r="L103" s="302" t="s">
        <v>77</v>
      </c>
      <c r="M103" s="302" t="s">
        <v>89</v>
      </c>
      <c r="N103" s="307">
        <v>2019</v>
      </c>
      <c r="O103" s="309"/>
      <c r="P103" s="309"/>
      <c r="Q103" s="344"/>
      <c r="R103" s="309"/>
      <c r="S103" s="309"/>
      <c r="T103" s="311">
        <f>SUM(P104:S104)</f>
        <v>8175</v>
      </c>
      <c r="U103" s="312">
        <f>+AK103</f>
        <v>1.0255927738050432</v>
      </c>
      <c r="V103" s="338"/>
      <c r="W103" s="314"/>
      <c r="AA103" s="15">
        <v>3306</v>
      </c>
      <c r="AB103" s="15">
        <v>3673</v>
      </c>
      <c r="AC103" s="226">
        <f t="shared" si="6"/>
        <v>0.90008167710318543</v>
      </c>
      <c r="AD103" s="226"/>
      <c r="AE103" s="315">
        <v>4869</v>
      </c>
      <c r="AF103" s="339">
        <f>AF88</f>
        <v>4298</v>
      </c>
      <c r="AG103" s="226">
        <f t="shared" si="7"/>
        <v>1.1328524895300141</v>
      </c>
      <c r="AH103" s="226"/>
      <c r="AI103" s="15">
        <f>+AA103+AE103</f>
        <v>8175</v>
      </c>
      <c r="AJ103" s="15">
        <f>+AB103+AF103</f>
        <v>7971</v>
      </c>
      <c r="AK103" s="168">
        <f>+AI103/AJ103</f>
        <v>1.0255927738050432</v>
      </c>
    </row>
    <row r="104" spans="1:37" ht="24.95" customHeight="1" thickBot="1" x14ac:dyDescent="0.3">
      <c r="A104" s="300"/>
      <c r="B104" s="347"/>
      <c r="C104" s="317"/>
      <c r="D104" s="317"/>
      <c r="E104" s="318"/>
      <c r="F104" s="319"/>
      <c r="G104" s="320"/>
      <c r="H104" s="321"/>
      <c r="I104" s="317"/>
      <c r="J104" s="317"/>
      <c r="K104" s="317"/>
      <c r="L104" s="317"/>
      <c r="M104" s="317"/>
      <c r="N104" s="322" t="s">
        <v>145</v>
      </c>
      <c r="O104" s="323"/>
      <c r="P104" s="309">
        <v>3306</v>
      </c>
      <c r="Q104" s="344">
        <v>4869</v>
      </c>
      <c r="R104" s="309"/>
      <c r="S104" s="309"/>
      <c r="T104" s="324"/>
      <c r="U104" s="325"/>
      <c r="V104" s="342"/>
      <c r="W104" s="327"/>
      <c r="AA104" s="15"/>
      <c r="AB104" s="15"/>
      <c r="AC104" s="226"/>
      <c r="AD104" s="226"/>
      <c r="AE104" s="315"/>
      <c r="AF104" s="339"/>
      <c r="AG104" s="226"/>
      <c r="AH104" s="226"/>
      <c r="AI104" s="226"/>
      <c r="AJ104" s="226"/>
      <c r="AK104" s="226"/>
    </row>
    <row r="105" spans="1:37" ht="24.95" customHeight="1" thickBot="1" x14ac:dyDescent="0.3">
      <c r="A105" s="300"/>
      <c r="B105" s="348"/>
      <c r="C105" s="328"/>
      <c r="D105" s="328"/>
      <c r="E105" s="329"/>
      <c r="F105" s="330"/>
      <c r="G105" s="331"/>
      <c r="H105" s="332"/>
      <c r="I105" s="328"/>
      <c r="J105" s="328"/>
      <c r="K105" s="328"/>
      <c r="L105" s="328"/>
      <c r="M105" s="328"/>
      <c r="N105" s="322" t="s">
        <v>146</v>
      </c>
      <c r="O105" s="323"/>
      <c r="P105" s="333">
        <f>+AC103</f>
        <v>0.90008167710318543</v>
      </c>
      <c r="Q105" s="333">
        <f>+AG103</f>
        <v>1.1328524895300141</v>
      </c>
      <c r="R105" s="309"/>
      <c r="S105" s="309"/>
      <c r="T105" s="334"/>
      <c r="U105" s="335"/>
      <c r="V105" s="343"/>
      <c r="W105" s="337"/>
      <c r="AA105" s="15"/>
      <c r="AB105" s="15"/>
      <c r="AC105" s="226"/>
      <c r="AD105" s="226"/>
      <c r="AE105" s="315"/>
      <c r="AF105" s="339"/>
      <c r="AG105" s="226"/>
      <c r="AH105" s="226"/>
      <c r="AI105" s="226"/>
      <c r="AJ105" s="226"/>
      <c r="AK105" s="226"/>
    </row>
    <row r="106" spans="1:37" ht="24.95" customHeight="1" thickBot="1" x14ac:dyDescent="0.3">
      <c r="A106" s="300"/>
      <c r="B106" s="346" t="s">
        <v>286</v>
      </c>
      <c r="C106" s="302" t="s">
        <v>287</v>
      </c>
      <c r="D106" s="302" t="s">
        <v>288</v>
      </c>
      <c r="E106" s="303" t="s">
        <v>289</v>
      </c>
      <c r="F106" s="304"/>
      <c r="G106" s="305" t="s">
        <v>290</v>
      </c>
      <c r="H106" s="306"/>
      <c r="I106" s="302" t="s">
        <v>88</v>
      </c>
      <c r="J106" s="302" t="s">
        <v>95</v>
      </c>
      <c r="K106" s="302" t="s">
        <v>76</v>
      </c>
      <c r="L106" s="302" t="s">
        <v>101</v>
      </c>
      <c r="M106" s="302" t="s">
        <v>89</v>
      </c>
      <c r="N106" s="307">
        <v>2019</v>
      </c>
      <c r="O106" s="309"/>
      <c r="P106" s="309"/>
      <c r="Q106" s="344"/>
      <c r="R106" s="309"/>
      <c r="S106" s="309"/>
      <c r="T106" s="311">
        <f>SUM(P107:S107)</f>
        <v>188</v>
      </c>
      <c r="U106" s="312">
        <f>+AK106</f>
        <v>0.20750551876379691</v>
      </c>
      <c r="V106" s="338"/>
      <c r="W106" s="314"/>
      <c r="AA106" s="15">
        <v>75</v>
      </c>
      <c r="AB106" s="15">
        <v>451</v>
      </c>
      <c r="AC106" s="226">
        <f t="shared" si="6"/>
        <v>0.16629711751662971</v>
      </c>
      <c r="AD106" s="226"/>
      <c r="AE106" s="315">
        <v>113</v>
      </c>
      <c r="AF106" s="315">
        <v>455</v>
      </c>
      <c r="AG106" s="226">
        <f t="shared" si="7"/>
        <v>0.24835164835164836</v>
      </c>
      <c r="AH106" s="226"/>
      <c r="AI106" s="15">
        <f>+AA106+AE106</f>
        <v>188</v>
      </c>
      <c r="AJ106" s="15">
        <f>+AB106+AF106</f>
        <v>906</v>
      </c>
      <c r="AK106" s="168">
        <f>+AI106/AJ106</f>
        <v>0.20750551876379691</v>
      </c>
    </row>
    <row r="107" spans="1:37" ht="24.95" customHeight="1" thickBot="1" x14ac:dyDescent="0.3">
      <c r="A107" s="300"/>
      <c r="B107" s="347"/>
      <c r="C107" s="317"/>
      <c r="D107" s="317"/>
      <c r="E107" s="318"/>
      <c r="F107" s="319"/>
      <c r="G107" s="320"/>
      <c r="H107" s="321"/>
      <c r="I107" s="317"/>
      <c r="J107" s="317"/>
      <c r="K107" s="317"/>
      <c r="L107" s="317"/>
      <c r="M107" s="317"/>
      <c r="N107" s="322" t="s">
        <v>145</v>
      </c>
      <c r="O107" s="323"/>
      <c r="P107" s="309">
        <v>75</v>
      </c>
      <c r="Q107" s="344">
        <v>113</v>
      </c>
      <c r="R107" s="309"/>
      <c r="S107" s="309"/>
      <c r="T107" s="324"/>
      <c r="U107" s="325"/>
      <c r="V107" s="342"/>
      <c r="W107" s="327"/>
      <c r="AA107" s="15"/>
      <c r="AB107" s="15"/>
      <c r="AC107" s="226"/>
      <c r="AD107" s="226"/>
      <c r="AE107" s="315"/>
      <c r="AF107" s="315"/>
      <c r="AG107" s="226"/>
      <c r="AH107" s="226"/>
      <c r="AI107" s="226"/>
      <c r="AJ107" s="226"/>
      <c r="AK107" s="226"/>
    </row>
    <row r="108" spans="1:37" ht="24.95" customHeight="1" thickBot="1" x14ac:dyDescent="0.3">
      <c r="A108" s="300"/>
      <c r="B108" s="347"/>
      <c r="C108" s="317"/>
      <c r="D108" s="328"/>
      <c r="E108" s="329"/>
      <c r="F108" s="330"/>
      <c r="G108" s="331"/>
      <c r="H108" s="332"/>
      <c r="I108" s="328"/>
      <c r="J108" s="328"/>
      <c r="K108" s="328"/>
      <c r="L108" s="328"/>
      <c r="M108" s="328"/>
      <c r="N108" s="322" t="s">
        <v>146</v>
      </c>
      <c r="O108" s="323"/>
      <c r="P108" s="333">
        <f>+AC106</f>
        <v>0.16629711751662971</v>
      </c>
      <c r="Q108" s="333">
        <f>+AG106</f>
        <v>0.24835164835164836</v>
      </c>
      <c r="R108" s="309"/>
      <c r="S108" s="309"/>
      <c r="T108" s="334"/>
      <c r="U108" s="335"/>
      <c r="V108" s="343"/>
      <c r="W108" s="337"/>
      <c r="AA108" s="15"/>
      <c r="AB108" s="15"/>
      <c r="AC108" s="226"/>
      <c r="AD108" s="226"/>
      <c r="AE108" s="315"/>
      <c r="AF108" s="315"/>
      <c r="AG108" s="226"/>
      <c r="AH108" s="226"/>
      <c r="AI108" s="226"/>
      <c r="AJ108" s="226"/>
      <c r="AK108" s="226"/>
    </row>
    <row r="109" spans="1:37" ht="24.95" customHeight="1" thickBot="1" x14ac:dyDescent="0.3">
      <c r="A109" s="300"/>
      <c r="B109" s="347"/>
      <c r="C109" s="317"/>
      <c r="D109" s="302" t="s">
        <v>291</v>
      </c>
      <c r="E109" s="303" t="s">
        <v>292</v>
      </c>
      <c r="F109" s="304"/>
      <c r="G109" s="305" t="s">
        <v>293</v>
      </c>
      <c r="H109" s="306"/>
      <c r="I109" s="302" t="s">
        <v>88</v>
      </c>
      <c r="J109" s="302" t="s">
        <v>95</v>
      </c>
      <c r="K109" s="302" t="s">
        <v>76</v>
      </c>
      <c r="L109" s="302" t="s">
        <v>101</v>
      </c>
      <c r="M109" s="302" t="s">
        <v>89</v>
      </c>
      <c r="N109" s="307">
        <v>2019</v>
      </c>
      <c r="O109" s="309"/>
      <c r="P109" s="309"/>
      <c r="Q109" s="344"/>
      <c r="R109" s="309"/>
      <c r="S109" s="309"/>
      <c r="T109" s="311">
        <f>SUM(P110:S110)</f>
        <v>91</v>
      </c>
      <c r="U109" s="312">
        <f>+AK109</f>
        <v>0.10044150110375276</v>
      </c>
      <c r="V109" s="338"/>
      <c r="W109" s="314"/>
      <c r="AA109" s="15">
        <v>40</v>
      </c>
      <c r="AB109" s="15">
        <v>451</v>
      </c>
      <c r="AC109" s="226">
        <f t="shared" si="6"/>
        <v>8.8691796008869186E-2</v>
      </c>
      <c r="AD109" s="226"/>
      <c r="AE109" s="315">
        <v>51</v>
      </c>
      <c r="AF109" s="339">
        <f>AF$106</f>
        <v>455</v>
      </c>
      <c r="AG109" s="226">
        <f t="shared" si="7"/>
        <v>0.11208791208791209</v>
      </c>
      <c r="AH109" s="226"/>
      <c r="AI109" s="15">
        <f>+AA109+AE109</f>
        <v>91</v>
      </c>
      <c r="AJ109" s="15">
        <f>+AB109+AF109</f>
        <v>906</v>
      </c>
      <c r="AK109" s="168">
        <f>+AI109/AJ109</f>
        <v>0.10044150110375276</v>
      </c>
    </row>
    <row r="110" spans="1:37" ht="24.95" customHeight="1" thickBot="1" x14ac:dyDescent="0.3">
      <c r="A110" s="300"/>
      <c r="B110" s="347"/>
      <c r="C110" s="317"/>
      <c r="D110" s="317"/>
      <c r="E110" s="318"/>
      <c r="F110" s="319"/>
      <c r="G110" s="320"/>
      <c r="H110" s="321"/>
      <c r="I110" s="317"/>
      <c r="J110" s="317"/>
      <c r="K110" s="317"/>
      <c r="L110" s="317"/>
      <c r="M110" s="317"/>
      <c r="N110" s="322" t="s">
        <v>145</v>
      </c>
      <c r="O110" s="323"/>
      <c r="P110" s="309">
        <v>40</v>
      </c>
      <c r="Q110" s="344">
        <v>51</v>
      </c>
      <c r="R110" s="309"/>
      <c r="S110" s="309"/>
      <c r="T110" s="324"/>
      <c r="U110" s="325"/>
      <c r="V110" s="342"/>
      <c r="W110" s="327"/>
      <c r="AA110" s="15"/>
      <c r="AB110" s="15"/>
      <c r="AC110" s="226"/>
      <c r="AD110" s="226"/>
      <c r="AE110" s="315"/>
      <c r="AF110" s="339"/>
      <c r="AG110" s="226"/>
      <c r="AH110" s="226"/>
      <c r="AI110" s="226"/>
      <c r="AJ110" s="226"/>
      <c r="AK110" s="226"/>
    </row>
    <row r="111" spans="1:37" ht="24.95" customHeight="1" thickBot="1" x14ac:dyDescent="0.3">
      <c r="A111" s="300"/>
      <c r="B111" s="347"/>
      <c r="C111" s="317"/>
      <c r="D111" s="328"/>
      <c r="E111" s="329"/>
      <c r="F111" s="330"/>
      <c r="G111" s="331"/>
      <c r="H111" s="332"/>
      <c r="I111" s="328"/>
      <c r="J111" s="328"/>
      <c r="K111" s="328"/>
      <c r="L111" s="328"/>
      <c r="M111" s="328"/>
      <c r="N111" s="322" t="s">
        <v>146</v>
      </c>
      <c r="O111" s="323"/>
      <c r="P111" s="333">
        <f>+AC109</f>
        <v>8.8691796008869186E-2</v>
      </c>
      <c r="Q111" s="333">
        <f>+AG109</f>
        <v>0.11208791208791209</v>
      </c>
      <c r="R111" s="309"/>
      <c r="S111" s="309"/>
      <c r="T111" s="334"/>
      <c r="U111" s="335"/>
      <c r="V111" s="343"/>
      <c r="W111" s="337"/>
      <c r="AA111" s="15"/>
      <c r="AB111" s="15"/>
      <c r="AC111" s="226"/>
      <c r="AD111" s="226"/>
      <c r="AE111" s="315"/>
      <c r="AF111" s="339"/>
      <c r="AG111" s="226"/>
      <c r="AH111" s="226"/>
      <c r="AI111" s="226"/>
      <c r="AJ111" s="226"/>
      <c r="AK111" s="226"/>
    </row>
    <row r="112" spans="1:37" ht="24.95" customHeight="1" thickBot="1" x14ac:dyDescent="0.3">
      <c r="A112" s="300"/>
      <c r="B112" s="347"/>
      <c r="C112" s="317"/>
      <c r="D112" s="302" t="s">
        <v>294</v>
      </c>
      <c r="E112" s="303" t="s">
        <v>295</v>
      </c>
      <c r="F112" s="304"/>
      <c r="G112" s="305" t="s">
        <v>296</v>
      </c>
      <c r="H112" s="306"/>
      <c r="I112" s="302" t="s">
        <v>88</v>
      </c>
      <c r="J112" s="302" t="s">
        <v>95</v>
      </c>
      <c r="K112" s="302" t="s">
        <v>76</v>
      </c>
      <c r="L112" s="302" t="s">
        <v>77</v>
      </c>
      <c r="M112" s="302" t="s">
        <v>89</v>
      </c>
      <c r="N112" s="307">
        <v>2019</v>
      </c>
      <c r="O112" s="309"/>
      <c r="P112" s="309"/>
      <c r="Q112" s="344"/>
      <c r="R112" s="309"/>
      <c r="S112" s="309"/>
      <c r="T112" s="311">
        <f>SUM(P113:S113)</f>
        <v>81</v>
      </c>
      <c r="U112" s="312">
        <f>+AK112</f>
        <v>8.9403973509933773E-2</v>
      </c>
      <c r="V112" s="338"/>
      <c r="W112" s="314"/>
      <c r="AA112" s="15">
        <v>34</v>
      </c>
      <c r="AB112" s="15">
        <v>451</v>
      </c>
      <c r="AC112" s="226">
        <f t="shared" si="6"/>
        <v>7.5388026607538808E-2</v>
      </c>
      <c r="AD112" s="226"/>
      <c r="AE112" s="315">
        <v>47</v>
      </c>
      <c r="AF112" s="339">
        <f>AF$106</f>
        <v>455</v>
      </c>
      <c r="AG112" s="226">
        <f t="shared" si="7"/>
        <v>0.10329670329670329</v>
      </c>
      <c r="AH112" s="226"/>
      <c r="AI112" s="15">
        <f>+AA112+AE112</f>
        <v>81</v>
      </c>
      <c r="AJ112" s="15">
        <f>+AB112+AF112</f>
        <v>906</v>
      </c>
      <c r="AK112" s="168">
        <f>+AI112/AJ112</f>
        <v>8.9403973509933773E-2</v>
      </c>
    </row>
    <row r="113" spans="1:37" ht="24.95" customHeight="1" thickBot="1" x14ac:dyDescent="0.3">
      <c r="A113" s="349"/>
      <c r="B113" s="347"/>
      <c r="C113" s="317"/>
      <c r="D113" s="317"/>
      <c r="E113" s="318"/>
      <c r="F113" s="319"/>
      <c r="G113" s="320"/>
      <c r="H113" s="321"/>
      <c r="I113" s="317"/>
      <c r="J113" s="317"/>
      <c r="K113" s="317"/>
      <c r="L113" s="317"/>
      <c r="M113" s="317"/>
      <c r="N113" s="322" t="s">
        <v>145</v>
      </c>
      <c r="O113" s="323"/>
      <c r="P113" s="309">
        <v>34</v>
      </c>
      <c r="Q113" s="344">
        <v>47</v>
      </c>
      <c r="R113" s="309"/>
      <c r="S113" s="309"/>
      <c r="T113" s="324"/>
      <c r="U113" s="325"/>
      <c r="V113" s="342"/>
      <c r="W113" s="327"/>
      <c r="AA113" s="15"/>
      <c r="AB113" s="15"/>
      <c r="AC113" s="226"/>
      <c r="AD113" s="226"/>
      <c r="AE113" s="315"/>
      <c r="AF113" s="339"/>
      <c r="AG113" s="226"/>
      <c r="AH113" s="226"/>
      <c r="AI113" s="226"/>
      <c r="AJ113" s="226"/>
      <c r="AK113" s="226"/>
    </row>
    <row r="114" spans="1:37" ht="24.95" customHeight="1" thickBot="1" x14ac:dyDescent="0.3">
      <c r="A114" s="349"/>
      <c r="B114" s="348"/>
      <c r="C114" s="328"/>
      <c r="D114" s="328"/>
      <c r="E114" s="329"/>
      <c r="F114" s="330"/>
      <c r="G114" s="331"/>
      <c r="H114" s="332"/>
      <c r="I114" s="328"/>
      <c r="J114" s="328"/>
      <c r="K114" s="328"/>
      <c r="L114" s="328"/>
      <c r="M114" s="328"/>
      <c r="N114" s="322" t="s">
        <v>146</v>
      </c>
      <c r="O114" s="323"/>
      <c r="P114" s="333">
        <f>+AC112</f>
        <v>7.5388026607538808E-2</v>
      </c>
      <c r="Q114" s="333">
        <f>+AG112</f>
        <v>0.10329670329670329</v>
      </c>
      <c r="R114" s="309"/>
      <c r="S114" s="309"/>
      <c r="T114" s="334"/>
      <c r="U114" s="335"/>
      <c r="V114" s="343"/>
      <c r="W114" s="337"/>
      <c r="AA114" s="15"/>
      <c r="AB114" s="15"/>
      <c r="AC114" s="226"/>
      <c r="AD114" s="226"/>
      <c r="AE114" s="315"/>
      <c r="AF114" s="339"/>
      <c r="AG114" s="226"/>
      <c r="AH114" s="226"/>
      <c r="AI114" s="226"/>
      <c r="AJ114" s="226"/>
      <c r="AK114" s="226"/>
    </row>
    <row r="115" spans="1:37" ht="24.95" customHeight="1" thickBot="1" x14ac:dyDescent="0.3">
      <c r="A115" s="350" t="s">
        <v>297</v>
      </c>
      <c r="B115" s="351" t="s">
        <v>298</v>
      </c>
      <c r="C115" s="352" t="s">
        <v>299</v>
      </c>
      <c r="D115" s="352" t="s">
        <v>300</v>
      </c>
      <c r="E115" s="353" t="s">
        <v>301</v>
      </c>
      <c r="F115" s="354"/>
      <c r="G115" s="355" t="s">
        <v>302</v>
      </c>
      <c r="H115" s="356"/>
      <c r="I115" s="357" t="s">
        <v>88</v>
      </c>
      <c r="J115" s="357" t="s">
        <v>95</v>
      </c>
      <c r="K115" s="357" t="s">
        <v>76</v>
      </c>
      <c r="L115" s="357" t="s">
        <v>77</v>
      </c>
      <c r="M115" s="357" t="s">
        <v>89</v>
      </c>
      <c r="N115" s="358">
        <v>2019</v>
      </c>
      <c r="O115" s="359"/>
      <c r="P115" s="359"/>
      <c r="Q115" s="360"/>
      <c r="R115" s="359"/>
      <c r="S115" s="359"/>
      <c r="T115" s="361">
        <f>SUM(P116:S116)</f>
        <v>161</v>
      </c>
      <c r="U115" s="362">
        <f>+AK115</f>
        <v>0.28295254833040423</v>
      </c>
      <c r="V115" s="363"/>
      <c r="W115" s="364"/>
      <c r="AA115" s="15">
        <v>69</v>
      </c>
      <c r="AB115" s="15">
        <v>271</v>
      </c>
      <c r="AC115" s="226">
        <f t="shared" si="6"/>
        <v>0.25461254612546125</v>
      </c>
      <c r="AD115" s="226"/>
      <c r="AE115" s="315">
        <v>92</v>
      </c>
      <c r="AF115" s="315">
        <v>298</v>
      </c>
      <c r="AG115" s="226">
        <f t="shared" si="7"/>
        <v>0.3087248322147651</v>
      </c>
      <c r="AH115" s="226"/>
      <c r="AI115" s="15">
        <f>+AA115+AE115</f>
        <v>161</v>
      </c>
      <c r="AJ115" s="15">
        <f>+AB115+AF115</f>
        <v>569</v>
      </c>
      <c r="AK115" s="168">
        <f>+AI115/AJ115</f>
        <v>0.28295254833040423</v>
      </c>
    </row>
    <row r="116" spans="1:37" ht="24.95" customHeight="1" thickBot="1" x14ac:dyDescent="0.3">
      <c r="A116" s="350"/>
      <c r="B116" s="365"/>
      <c r="C116" s="366"/>
      <c r="D116" s="366"/>
      <c r="E116" s="367"/>
      <c r="F116" s="368"/>
      <c r="G116" s="369"/>
      <c r="H116" s="370"/>
      <c r="I116" s="371"/>
      <c r="J116" s="371"/>
      <c r="K116" s="371"/>
      <c r="L116" s="371"/>
      <c r="M116" s="371"/>
      <c r="N116" s="372" t="s">
        <v>145</v>
      </c>
      <c r="O116" s="373"/>
      <c r="P116" s="359">
        <v>69</v>
      </c>
      <c r="Q116" s="360">
        <v>92</v>
      </c>
      <c r="R116" s="359"/>
      <c r="S116" s="359"/>
      <c r="T116" s="374"/>
      <c r="U116" s="375"/>
      <c r="V116" s="376"/>
      <c r="W116" s="377"/>
      <c r="AA116" s="15"/>
      <c r="AB116" s="15"/>
      <c r="AC116" s="226"/>
      <c r="AD116" s="226"/>
      <c r="AE116" s="315"/>
      <c r="AF116" s="315"/>
      <c r="AG116" s="226"/>
      <c r="AH116" s="226"/>
      <c r="AI116" s="226"/>
      <c r="AJ116" s="226"/>
      <c r="AK116" s="226"/>
    </row>
    <row r="117" spans="1:37" ht="24.95" customHeight="1" thickBot="1" x14ac:dyDescent="0.3">
      <c r="A117" s="350"/>
      <c r="B117" s="365"/>
      <c r="C117" s="366"/>
      <c r="D117" s="378"/>
      <c r="E117" s="379"/>
      <c r="F117" s="380"/>
      <c r="G117" s="381"/>
      <c r="H117" s="382"/>
      <c r="I117" s="383"/>
      <c r="J117" s="383"/>
      <c r="K117" s="383"/>
      <c r="L117" s="383"/>
      <c r="M117" s="383"/>
      <c r="N117" s="372" t="s">
        <v>146</v>
      </c>
      <c r="O117" s="373"/>
      <c r="P117" s="384">
        <f>+AC115</f>
        <v>0.25461254612546125</v>
      </c>
      <c r="Q117" s="385">
        <f>+AG115</f>
        <v>0.3087248322147651</v>
      </c>
      <c r="R117" s="359"/>
      <c r="S117" s="359"/>
      <c r="T117" s="386"/>
      <c r="U117" s="387"/>
      <c r="V117" s="376"/>
      <c r="W117" s="377"/>
      <c r="AA117" s="15"/>
      <c r="AB117" s="15"/>
      <c r="AC117" s="226"/>
      <c r="AD117" s="226"/>
      <c r="AE117" s="315"/>
      <c r="AF117" s="315"/>
      <c r="AG117" s="226"/>
      <c r="AH117" s="226"/>
      <c r="AI117" s="226"/>
      <c r="AJ117" s="226"/>
      <c r="AK117" s="226"/>
    </row>
    <row r="118" spans="1:37" ht="30" customHeight="1" thickBot="1" x14ac:dyDescent="0.3">
      <c r="A118" s="350"/>
      <c r="B118" s="365"/>
      <c r="C118" s="366"/>
      <c r="D118" s="352" t="s">
        <v>303</v>
      </c>
      <c r="E118" s="353" t="s">
        <v>304</v>
      </c>
      <c r="F118" s="354"/>
      <c r="G118" s="355" t="s">
        <v>305</v>
      </c>
      <c r="H118" s="356"/>
      <c r="I118" s="357" t="s">
        <v>88</v>
      </c>
      <c r="J118" s="357" t="s">
        <v>95</v>
      </c>
      <c r="K118" s="357" t="s">
        <v>76</v>
      </c>
      <c r="L118" s="357" t="s">
        <v>77</v>
      </c>
      <c r="M118" s="357" t="s">
        <v>78</v>
      </c>
      <c r="N118" s="358">
        <v>2019</v>
      </c>
      <c r="O118" s="359"/>
      <c r="P118" s="359"/>
      <c r="Q118" s="388"/>
      <c r="R118" s="359"/>
      <c r="S118" s="359"/>
      <c r="T118" s="361">
        <f>SUM(P119:S119)</f>
        <v>161</v>
      </c>
      <c r="U118" s="362">
        <f>+AK118</f>
        <v>0.34166666666666656</v>
      </c>
      <c r="V118" s="363"/>
      <c r="W118" s="364"/>
      <c r="AA118" s="15">
        <v>69</v>
      </c>
      <c r="AB118" s="15">
        <v>37</v>
      </c>
      <c r="AC118" s="226">
        <f>((+AA118/AB118)-1)</f>
        <v>0.86486486486486491</v>
      </c>
      <c r="AD118" s="226"/>
      <c r="AE118" s="339">
        <f>AE115</f>
        <v>92</v>
      </c>
      <c r="AF118" s="340">
        <f>17+28+38</f>
        <v>83</v>
      </c>
      <c r="AG118" s="226">
        <f>((+AE118/AF118)-1)</f>
        <v>0.10843373493975905</v>
      </c>
      <c r="AH118" s="226"/>
      <c r="AI118" s="15">
        <f>+AA118+AE118</f>
        <v>161</v>
      </c>
      <c r="AJ118" s="15">
        <f>+AB118+AF118</f>
        <v>120</v>
      </c>
      <c r="AK118" s="341">
        <f>((+AI118/AJ118)-1)</f>
        <v>0.34166666666666656</v>
      </c>
    </row>
    <row r="119" spans="1:37" ht="30" customHeight="1" thickBot="1" x14ac:dyDescent="0.3">
      <c r="A119" s="350"/>
      <c r="B119" s="365"/>
      <c r="C119" s="366"/>
      <c r="D119" s="366"/>
      <c r="E119" s="367"/>
      <c r="F119" s="368"/>
      <c r="G119" s="369"/>
      <c r="H119" s="370"/>
      <c r="I119" s="371"/>
      <c r="J119" s="371"/>
      <c r="K119" s="371"/>
      <c r="L119" s="371"/>
      <c r="M119" s="371"/>
      <c r="N119" s="372" t="s">
        <v>145</v>
      </c>
      <c r="O119" s="373"/>
      <c r="P119" s="359">
        <v>69</v>
      </c>
      <c r="Q119" s="360">
        <v>92</v>
      </c>
      <c r="R119" s="359"/>
      <c r="S119" s="359"/>
      <c r="T119" s="374"/>
      <c r="U119" s="375"/>
      <c r="V119" s="376"/>
      <c r="W119" s="377"/>
      <c r="AA119" s="15"/>
      <c r="AB119" s="15"/>
      <c r="AC119" s="226"/>
      <c r="AD119" s="226"/>
      <c r="AE119" s="339"/>
      <c r="AF119" s="340"/>
      <c r="AG119" s="226"/>
      <c r="AH119" s="226"/>
      <c r="AI119" s="226"/>
      <c r="AJ119" s="226"/>
      <c r="AK119" s="226"/>
    </row>
    <row r="120" spans="1:37" ht="30" customHeight="1" thickBot="1" x14ac:dyDescent="0.3">
      <c r="A120" s="350"/>
      <c r="B120" s="365"/>
      <c r="C120" s="366"/>
      <c r="D120" s="378"/>
      <c r="E120" s="379"/>
      <c r="F120" s="380"/>
      <c r="G120" s="381"/>
      <c r="H120" s="382"/>
      <c r="I120" s="383"/>
      <c r="J120" s="383"/>
      <c r="K120" s="383"/>
      <c r="L120" s="383"/>
      <c r="M120" s="383"/>
      <c r="N120" s="372" t="s">
        <v>146</v>
      </c>
      <c r="O120" s="373"/>
      <c r="P120" s="384">
        <f>+AC118</f>
        <v>0.86486486486486491</v>
      </c>
      <c r="Q120" s="385">
        <f>+AG118</f>
        <v>0.10843373493975905</v>
      </c>
      <c r="R120" s="359"/>
      <c r="S120" s="359"/>
      <c r="T120" s="386"/>
      <c r="U120" s="387"/>
      <c r="V120" s="376"/>
      <c r="W120" s="377"/>
      <c r="AA120" s="15"/>
      <c r="AB120" s="15"/>
      <c r="AC120" s="226"/>
      <c r="AD120" s="226"/>
      <c r="AE120" s="339"/>
      <c r="AF120" s="340"/>
      <c r="AG120" s="226"/>
      <c r="AH120" s="226"/>
      <c r="AI120" s="226"/>
      <c r="AJ120" s="226"/>
      <c r="AK120" s="226"/>
    </row>
    <row r="121" spans="1:37" ht="24.95" customHeight="1" thickBot="1" x14ac:dyDescent="0.3">
      <c r="A121" s="350"/>
      <c r="B121" s="365"/>
      <c r="C121" s="366"/>
      <c r="D121" s="352" t="s">
        <v>306</v>
      </c>
      <c r="E121" s="353" t="s">
        <v>307</v>
      </c>
      <c r="F121" s="354"/>
      <c r="G121" s="355" t="s">
        <v>308</v>
      </c>
      <c r="H121" s="356"/>
      <c r="I121" s="357" t="s">
        <v>88</v>
      </c>
      <c r="J121" s="357" t="s">
        <v>95</v>
      </c>
      <c r="K121" s="357" t="s">
        <v>76</v>
      </c>
      <c r="L121" s="357" t="s">
        <v>77</v>
      </c>
      <c r="M121" s="357" t="s">
        <v>89</v>
      </c>
      <c r="N121" s="358">
        <v>2019</v>
      </c>
      <c r="O121" s="359"/>
      <c r="P121" s="359"/>
      <c r="Q121" s="360"/>
      <c r="R121" s="359"/>
      <c r="S121" s="359"/>
      <c r="T121" s="361">
        <f>SUM(P122:S122)</f>
        <v>34</v>
      </c>
      <c r="U121" s="362">
        <f>+AK121</f>
        <v>0.38636363636363635</v>
      </c>
      <c r="V121" s="363"/>
      <c r="W121" s="364"/>
      <c r="AA121" s="15">
        <f>+AA133+AA136+AA139</f>
        <v>22</v>
      </c>
      <c r="AB121" s="15">
        <v>49</v>
      </c>
      <c r="AC121" s="226">
        <f t="shared" ref="AC121:AC142" si="8">+AA121/AB121</f>
        <v>0.44897959183673469</v>
      </c>
      <c r="AD121" s="226"/>
      <c r="AE121" s="389">
        <f>AE133+AE136+AE139</f>
        <v>12</v>
      </c>
      <c r="AF121" s="315">
        <v>39</v>
      </c>
      <c r="AG121" s="226">
        <f t="shared" ref="AG121:AG142" si="9">+AE121/AF121</f>
        <v>0.30769230769230771</v>
      </c>
      <c r="AH121" s="226"/>
      <c r="AI121" s="15">
        <f>+AA121+AE121</f>
        <v>34</v>
      </c>
      <c r="AJ121" s="15">
        <f>+AB121+AF121</f>
        <v>88</v>
      </c>
      <c r="AK121" s="168">
        <f>+AI121/AJ121</f>
        <v>0.38636363636363635</v>
      </c>
    </row>
    <row r="122" spans="1:37" ht="24.95" customHeight="1" thickBot="1" x14ac:dyDescent="0.3">
      <c r="A122" s="350"/>
      <c r="B122" s="365"/>
      <c r="C122" s="366"/>
      <c r="D122" s="366"/>
      <c r="E122" s="367"/>
      <c r="F122" s="368"/>
      <c r="G122" s="369"/>
      <c r="H122" s="370"/>
      <c r="I122" s="371"/>
      <c r="J122" s="371"/>
      <c r="K122" s="371"/>
      <c r="L122" s="371"/>
      <c r="M122" s="371"/>
      <c r="N122" s="372" t="s">
        <v>145</v>
      </c>
      <c r="O122" s="373"/>
      <c r="P122" s="359">
        <v>22</v>
      </c>
      <c r="Q122" s="360">
        <v>12</v>
      </c>
      <c r="R122" s="359"/>
      <c r="S122" s="359"/>
      <c r="T122" s="374"/>
      <c r="U122" s="375"/>
      <c r="V122" s="376"/>
      <c r="W122" s="377"/>
      <c r="AA122" s="15"/>
      <c r="AB122" s="15"/>
      <c r="AC122" s="226"/>
      <c r="AD122" s="226"/>
      <c r="AE122" s="389"/>
      <c r="AF122" s="315"/>
      <c r="AG122" s="226"/>
      <c r="AH122" s="226"/>
      <c r="AI122" s="226"/>
      <c r="AJ122" s="226"/>
      <c r="AK122" s="226"/>
    </row>
    <row r="123" spans="1:37" ht="24.95" customHeight="1" thickBot="1" x14ac:dyDescent="0.3">
      <c r="A123" s="350"/>
      <c r="B123" s="390"/>
      <c r="C123" s="378"/>
      <c r="D123" s="378"/>
      <c r="E123" s="379"/>
      <c r="F123" s="380"/>
      <c r="G123" s="381"/>
      <c r="H123" s="382"/>
      <c r="I123" s="383"/>
      <c r="J123" s="383"/>
      <c r="K123" s="383"/>
      <c r="L123" s="383"/>
      <c r="M123" s="383"/>
      <c r="N123" s="372" t="s">
        <v>146</v>
      </c>
      <c r="O123" s="373"/>
      <c r="P123" s="384">
        <f>+AC121</f>
        <v>0.44897959183673469</v>
      </c>
      <c r="Q123" s="385">
        <f>+AG121</f>
        <v>0.30769230769230771</v>
      </c>
      <c r="R123" s="359"/>
      <c r="S123" s="359"/>
      <c r="T123" s="386"/>
      <c r="U123" s="387"/>
      <c r="V123" s="376"/>
      <c r="W123" s="377"/>
      <c r="AA123" s="15"/>
      <c r="AB123" s="15"/>
      <c r="AC123" s="226"/>
      <c r="AD123" s="226"/>
      <c r="AE123" s="389"/>
      <c r="AF123" s="315"/>
      <c r="AG123" s="226"/>
      <c r="AH123" s="226"/>
      <c r="AI123" s="226"/>
      <c r="AJ123" s="226"/>
      <c r="AK123" s="226"/>
    </row>
    <row r="124" spans="1:37" ht="24.95" customHeight="1" thickBot="1" x14ac:dyDescent="0.3">
      <c r="A124" s="350"/>
      <c r="B124" s="391" t="s">
        <v>309</v>
      </c>
      <c r="C124" s="352" t="s">
        <v>310</v>
      </c>
      <c r="D124" s="352" t="s">
        <v>311</v>
      </c>
      <c r="E124" s="353" t="s">
        <v>312</v>
      </c>
      <c r="F124" s="354"/>
      <c r="G124" s="355" t="s">
        <v>313</v>
      </c>
      <c r="H124" s="356"/>
      <c r="I124" s="357" t="s">
        <v>88</v>
      </c>
      <c r="J124" s="357" t="s">
        <v>95</v>
      </c>
      <c r="K124" s="357" t="s">
        <v>76</v>
      </c>
      <c r="L124" s="357" t="s">
        <v>77</v>
      </c>
      <c r="M124" s="357" t="s">
        <v>89</v>
      </c>
      <c r="N124" s="358">
        <v>2019</v>
      </c>
      <c r="O124" s="359"/>
      <c r="P124" s="359"/>
      <c r="Q124" s="360"/>
      <c r="R124" s="359"/>
      <c r="S124" s="359"/>
      <c r="T124" s="361">
        <f>SUM(P125:S125)</f>
        <v>523</v>
      </c>
      <c r="U124" s="362">
        <f>+AK124</f>
        <v>1.0715630885122411</v>
      </c>
      <c r="V124" s="363"/>
      <c r="W124" s="364"/>
      <c r="AA124" s="15">
        <v>271</v>
      </c>
      <c r="AB124" s="15">
        <v>252</v>
      </c>
      <c r="AC124" s="226">
        <f t="shared" si="8"/>
        <v>1.0753968253968254</v>
      </c>
      <c r="AD124" s="226"/>
      <c r="AE124" s="339">
        <f>AF$115</f>
        <v>298</v>
      </c>
      <c r="AF124" s="315">
        <v>279</v>
      </c>
      <c r="AG124" s="226">
        <f t="shared" si="9"/>
        <v>1.0681003584229392</v>
      </c>
      <c r="AH124" s="226"/>
      <c r="AI124" s="15">
        <f>+AA124+AE124</f>
        <v>569</v>
      </c>
      <c r="AJ124" s="15">
        <f>+AB124+AF124</f>
        <v>531</v>
      </c>
      <c r="AK124" s="168">
        <f>+AI124/AJ124</f>
        <v>1.0715630885122411</v>
      </c>
    </row>
    <row r="125" spans="1:37" ht="24.95" customHeight="1" thickBot="1" x14ac:dyDescent="0.3">
      <c r="A125" s="350"/>
      <c r="B125" s="392"/>
      <c r="C125" s="366"/>
      <c r="D125" s="366"/>
      <c r="E125" s="367"/>
      <c r="F125" s="368"/>
      <c r="G125" s="369"/>
      <c r="H125" s="370"/>
      <c r="I125" s="371"/>
      <c r="J125" s="371"/>
      <c r="K125" s="371"/>
      <c r="L125" s="371"/>
      <c r="M125" s="371"/>
      <c r="N125" s="372" t="s">
        <v>145</v>
      </c>
      <c r="O125" s="373"/>
      <c r="P125" s="359">
        <v>271</v>
      </c>
      <c r="Q125" s="360">
        <v>252</v>
      </c>
      <c r="R125" s="359"/>
      <c r="S125" s="359"/>
      <c r="T125" s="374"/>
      <c r="U125" s="375"/>
      <c r="V125" s="376"/>
      <c r="W125" s="377"/>
      <c r="AA125" s="15"/>
      <c r="AB125" s="15"/>
      <c r="AC125" s="226"/>
      <c r="AD125" s="226"/>
      <c r="AE125" s="339"/>
      <c r="AF125" s="315"/>
      <c r="AG125" s="226"/>
      <c r="AH125" s="226"/>
      <c r="AI125" s="226"/>
      <c r="AJ125" s="226"/>
      <c r="AK125" s="226"/>
    </row>
    <row r="126" spans="1:37" ht="24.95" customHeight="1" thickBot="1" x14ac:dyDescent="0.3">
      <c r="A126" s="350"/>
      <c r="B126" s="393"/>
      <c r="C126" s="378"/>
      <c r="D126" s="378"/>
      <c r="E126" s="379"/>
      <c r="F126" s="380"/>
      <c r="G126" s="381"/>
      <c r="H126" s="382"/>
      <c r="I126" s="383"/>
      <c r="J126" s="383"/>
      <c r="K126" s="383"/>
      <c r="L126" s="383"/>
      <c r="M126" s="383"/>
      <c r="N126" s="372" t="s">
        <v>146</v>
      </c>
      <c r="O126" s="373"/>
      <c r="P126" s="384">
        <f>+AC124</f>
        <v>1.0753968253968254</v>
      </c>
      <c r="Q126" s="385">
        <f>+AG124</f>
        <v>1.0681003584229392</v>
      </c>
      <c r="R126" s="359"/>
      <c r="S126" s="359"/>
      <c r="T126" s="386"/>
      <c r="U126" s="387"/>
      <c r="V126" s="376"/>
      <c r="W126" s="377"/>
      <c r="AA126" s="15"/>
      <c r="AB126" s="15"/>
      <c r="AC126" s="226"/>
      <c r="AD126" s="226"/>
      <c r="AE126" s="339"/>
      <c r="AF126" s="315"/>
      <c r="AG126" s="226"/>
      <c r="AH126" s="226"/>
      <c r="AI126" s="226"/>
      <c r="AJ126" s="226"/>
      <c r="AK126" s="226"/>
    </row>
    <row r="127" spans="1:37" ht="24.95" customHeight="1" thickBot="1" x14ac:dyDescent="0.3">
      <c r="A127" s="350"/>
      <c r="B127" s="391" t="s">
        <v>314</v>
      </c>
      <c r="C127" s="352" t="s">
        <v>315</v>
      </c>
      <c r="D127" s="352" t="s">
        <v>316</v>
      </c>
      <c r="E127" s="353" t="s">
        <v>317</v>
      </c>
      <c r="F127" s="354"/>
      <c r="G127" s="355" t="s">
        <v>318</v>
      </c>
      <c r="H127" s="356"/>
      <c r="I127" s="357" t="s">
        <v>88</v>
      </c>
      <c r="J127" s="357" t="s">
        <v>95</v>
      </c>
      <c r="K127" s="357" t="s">
        <v>76</v>
      </c>
      <c r="L127" s="357" t="s">
        <v>77</v>
      </c>
      <c r="M127" s="357" t="s">
        <v>89</v>
      </c>
      <c r="N127" s="358">
        <v>2019</v>
      </c>
      <c r="O127" s="359"/>
      <c r="P127" s="359"/>
      <c r="Q127" s="360"/>
      <c r="R127" s="359"/>
      <c r="S127" s="359"/>
      <c r="T127" s="361">
        <f>SUM(P128:S128)</f>
        <v>9753</v>
      </c>
      <c r="U127" s="362">
        <f>+AK127</f>
        <v>17.140597539543059</v>
      </c>
      <c r="V127" s="363"/>
      <c r="W127" s="364"/>
      <c r="AA127" s="15">
        <v>3602</v>
      </c>
      <c r="AB127" s="15">
        <v>271</v>
      </c>
      <c r="AC127" s="226">
        <f t="shared" si="8"/>
        <v>13.291512915129152</v>
      </c>
      <c r="AD127" s="226"/>
      <c r="AE127" s="315">
        <v>6151</v>
      </c>
      <c r="AF127" s="339">
        <f>AF$115</f>
        <v>298</v>
      </c>
      <c r="AG127" s="226">
        <f t="shared" si="9"/>
        <v>20.640939597315437</v>
      </c>
      <c r="AH127" s="226"/>
      <c r="AI127" s="15">
        <f>+AA127+AE127</f>
        <v>9753</v>
      </c>
      <c r="AJ127" s="15">
        <f>+AB127+AF127</f>
        <v>569</v>
      </c>
      <c r="AK127" s="168">
        <f>+AI127/AJ127</f>
        <v>17.140597539543059</v>
      </c>
    </row>
    <row r="128" spans="1:37" ht="24.95" customHeight="1" thickBot="1" x14ac:dyDescent="0.3">
      <c r="A128" s="350"/>
      <c r="B128" s="392"/>
      <c r="C128" s="366"/>
      <c r="D128" s="366"/>
      <c r="E128" s="367"/>
      <c r="F128" s="368"/>
      <c r="G128" s="369"/>
      <c r="H128" s="370"/>
      <c r="I128" s="371"/>
      <c r="J128" s="371"/>
      <c r="K128" s="371"/>
      <c r="L128" s="371"/>
      <c r="M128" s="371"/>
      <c r="N128" s="372" t="s">
        <v>145</v>
      </c>
      <c r="O128" s="373"/>
      <c r="P128" s="359">
        <v>3602</v>
      </c>
      <c r="Q128" s="360">
        <v>6151</v>
      </c>
      <c r="R128" s="359"/>
      <c r="S128" s="359"/>
      <c r="T128" s="374"/>
      <c r="U128" s="375"/>
      <c r="V128" s="376"/>
      <c r="W128" s="377"/>
      <c r="AA128" s="15"/>
      <c r="AB128" s="15"/>
      <c r="AC128" s="226"/>
      <c r="AD128" s="226"/>
      <c r="AE128" s="315"/>
      <c r="AF128" s="339"/>
      <c r="AG128" s="226"/>
      <c r="AH128" s="226"/>
      <c r="AI128" s="226"/>
      <c r="AJ128" s="226"/>
      <c r="AK128" s="226"/>
    </row>
    <row r="129" spans="1:37" ht="24.95" customHeight="1" thickBot="1" x14ac:dyDescent="0.3">
      <c r="A129" s="350"/>
      <c r="B129" s="393"/>
      <c r="C129" s="378"/>
      <c r="D129" s="378"/>
      <c r="E129" s="379"/>
      <c r="F129" s="380"/>
      <c r="G129" s="381"/>
      <c r="H129" s="382"/>
      <c r="I129" s="383"/>
      <c r="J129" s="383"/>
      <c r="K129" s="383"/>
      <c r="L129" s="383"/>
      <c r="M129" s="383"/>
      <c r="N129" s="372" t="s">
        <v>146</v>
      </c>
      <c r="O129" s="373"/>
      <c r="P129" s="384">
        <f>+AC127</f>
        <v>13.291512915129152</v>
      </c>
      <c r="Q129" s="385">
        <f>+AG127</f>
        <v>20.640939597315437</v>
      </c>
      <c r="R129" s="359"/>
      <c r="S129" s="359"/>
      <c r="T129" s="386"/>
      <c r="U129" s="387"/>
      <c r="V129" s="376"/>
      <c r="W129" s="377"/>
      <c r="AA129" s="15"/>
      <c r="AB129" s="15"/>
      <c r="AC129" s="226"/>
      <c r="AD129" s="226"/>
      <c r="AE129" s="315"/>
      <c r="AF129" s="339"/>
      <c r="AG129" s="226"/>
      <c r="AH129" s="226"/>
      <c r="AI129" s="226"/>
      <c r="AJ129" s="226"/>
      <c r="AK129" s="226"/>
    </row>
    <row r="130" spans="1:37" ht="24.95" customHeight="1" thickBot="1" x14ac:dyDescent="0.3">
      <c r="A130" s="350"/>
      <c r="B130" s="391" t="s">
        <v>319</v>
      </c>
      <c r="C130" s="352" t="s">
        <v>320</v>
      </c>
      <c r="D130" s="352" t="s">
        <v>321</v>
      </c>
      <c r="E130" s="353" t="s">
        <v>322</v>
      </c>
      <c r="F130" s="354"/>
      <c r="G130" s="355" t="s">
        <v>323</v>
      </c>
      <c r="H130" s="356"/>
      <c r="I130" s="357" t="s">
        <v>88</v>
      </c>
      <c r="J130" s="357" t="s">
        <v>95</v>
      </c>
      <c r="K130" s="357" t="s">
        <v>76</v>
      </c>
      <c r="L130" s="357" t="s">
        <v>77</v>
      </c>
      <c r="M130" s="357" t="s">
        <v>89</v>
      </c>
      <c r="N130" s="358">
        <v>2019</v>
      </c>
      <c r="O130" s="359"/>
      <c r="P130" s="359"/>
      <c r="Q130" s="360"/>
      <c r="R130" s="359"/>
      <c r="S130" s="359"/>
      <c r="T130" s="361">
        <f>SUM(P131:S131)</f>
        <v>530</v>
      </c>
      <c r="U130" s="362">
        <f>+AK130</f>
        <v>0.93145869947275928</v>
      </c>
      <c r="V130" s="363"/>
      <c r="W130" s="364"/>
      <c r="AA130" s="15">
        <v>192</v>
      </c>
      <c r="AB130" s="15">
        <v>271</v>
      </c>
      <c r="AC130" s="226">
        <f t="shared" si="8"/>
        <v>0.70848708487084866</v>
      </c>
      <c r="AD130" s="226"/>
      <c r="AE130" s="315">
        <v>338</v>
      </c>
      <c r="AF130" s="339">
        <f>AF$115</f>
        <v>298</v>
      </c>
      <c r="AG130" s="226">
        <f t="shared" si="9"/>
        <v>1.1342281879194631</v>
      </c>
      <c r="AH130" s="226"/>
      <c r="AI130" s="15">
        <f>+AA130+AE130</f>
        <v>530</v>
      </c>
      <c r="AJ130" s="15">
        <f>+AB130+AF130</f>
        <v>569</v>
      </c>
      <c r="AK130" s="168">
        <f>+AI130/AJ130</f>
        <v>0.93145869947275928</v>
      </c>
    </row>
    <row r="131" spans="1:37" ht="24.95" customHeight="1" thickBot="1" x14ac:dyDescent="0.3">
      <c r="A131" s="350"/>
      <c r="B131" s="392"/>
      <c r="C131" s="366"/>
      <c r="D131" s="366"/>
      <c r="E131" s="367"/>
      <c r="F131" s="368"/>
      <c r="G131" s="369"/>
      <c r="H131" s="370"/>
      <c r="I131" s="371"/>
      <c r="J131" s="371"/>
      <c r="K131" s="371"/>
      <c r="L131" s="371"/>
      <c r="M131" s="371"/>
      <c r="N131" s="372" t="s">
        <v>145</v>
      </c>
      <c r="O131" s="373"/>
      <c r="P131" s="359">
        <v>192</v>
      </c>
      <c r="Q131" s="360">
        <v>338</v>
      </c>
      <c r="R131" s="359"/>
      <c r="S131" s="359"/>
      <c r="T131" s="374"/>
      <c r="U131" s="375"/>
      <c r="V131" s="376"/>
      <c r="W131" s="377"/>
      <c r="AA131" s="15"/>
      <c r="AB131" s="15"/>
      <c r="AC131" s="226"/>
      <c r="AD131" s="226"/>
      <c r="AE131" s="315"/>
      <c r="AF131" s="339"/>
      <c r="AG131" s="226"/>
      <c r="AH131" s="226"/>
      <c r="AI131" s="226"/>
      <c r="AJ131" s="226"/>
      <c r="AK131" s="226"/>
    </row>
    <row r="132" spans="1:37" ht="24.95" customHeight="1" thickBot="1" x14ac:dyDescent="0.3">
      <c r="A132" s="350"/>
      <c r="B132" s="393"/>
      <c r="C132" s="378"/>
      <c r="D132" s="378"/>
      <c r="E132" s="379"/>
      <c r="F132" s="380"/>
      <c r="G132" s="381"/>
      <c r="H132" s="382"/>
      <c r="I132" s="383"/>
      <c r="J132" s="383"/>
      <c r="K132" s="383"/>
      <c r="L132" s="383"/>
      <c r="M132" s="383"/>
      <c r="N132" s="372" t="s">
        <v>146</v>
      </c>
      <c r="O132" s="373"/>
      <c r="P132" s="384">
        <f>+AC130</f>
        <v>0.70848708487084866</v>
      </c>
      <c r="Q132" s="385">
        <f>+AG130</f>
        <v>1.1342281879194631</v>
      </c>
      <c r="R132" s="359"/>
      <c r="S132" s="359"/>
      <c r="T132" s="386"/>
      <c r="U132" s="387"/>
      <c r="V132" s="376"/>
      <c r="W132" s="377"/>
      <c r="AA132" s="15"/>
      <c r="AB132" s="15"/>
      <c r="AC132" s="226"/>
      <c r="AD132" s="226"/>
      <c r="AE132" s="315"/>
      <c r="AF132" s="339"/>
      <c r="AG132" s="226"/>
      <c r="AH132" s="226"/>
      <c r="AI132" s="226"/>
      <c r="AJ132" s="226"/>
      <c r="AK132" s="226"/>
    </row>
    <row r="133" spans="1:37" ht="24.95" customHeight="1" thickBot="1" x14ac:dyDescent="0.3">
      <c r="A133" s="350"/>
      <c r="B133" s="391" t="s">
        <v>324</v>
      </c>
      <c r="C133" s="352" t="s">
        <v>325</v>
      </c>
      <c r="D133" s="352" t="s">
        <v>326</v>
      </c>
      <c r="E133" s="353" t="s">
        <v>327</v>
      </c>
      <c r="F133" s="354"/>
      <c r="G133" s="355" t="s">
        <v>328</v>
      </c>
      <c r="H133" s="356"/>
      <c r="I133" s="357" t="s">
        <v>88</v>
      </c>
      <c r="J133" s="357" t="s">
        <v>95</v>
      </c>
      <c r="K133" s="357" t="s">
        <v>76</v>
      </c>
      <c r="L133" s="357" t="s">
        <v>101</v>
      </c>
      <c r="M133" s="357" t="s">
        <v>89</v>
      </c>
      <c r="N133" s="358">
        <v>2019</v>
      </c>
      <c r="O133" s="359"/>
      <c r="P133" s="359"/>
      <c r="Q133" s="360"/>
      <c r="R133" s="359"/>
      <c r="S133" s="359"/>
      <c r="T133" s="361">
        <f>SUM(P134:S134)</f>
        <v>15</v>
      </c>
      <c r="U133" s="362">
        <f>+AK133</f>
        <v>0.17045454545454544</v>
      </c>
      <c r="V133" s="363"/>
      <c r="W133" s="364"/>
      <c r="AA133" s="15">
        <v>10</v>
      </c>
      <c r="AB133" s="15">
        <v>49</v>
      </c>
      <c r="AC133" s="226">
        <f t="shared" si="8"/>
        <v>0.20408163265306123</v>
      </c>
      <c r="AD133" s="226"/>
      <c r="AE133" s="389">
        <v>5</v>
      </c>
      <c r="AF133" s="394">
        <f>AF$121</f>
        <v>39</v>
      </c>
      <c r="AG133" s="226">
        <f t="shared" si="9"/>
        <v>0.12820512820512819</v>
      </c>
      <c r="AH133" s="226"/>
      <c r="AI133" s="15">
        <f>+AA133+AE133</f>
        <v>15</v>
      </c>
      <c r="AJ133" s="15">
        <f>+AB133+AF133</f>
        <v>88</v>
      </c>
      <c r="AK133" s="168">
        <f>+AI133/AJ133</f>
        <v>0.17045454545454544</v>
      </c>
    </row>
    <row r="134" spans="1:37" ht="24.95" customHeight="1" thickBot="1" x14ac:dyDescent="0.3">
      <c r="A134" s="350"/>
      <c r="B134" s="392"/>
      <c r="C134" s="366"/>
      <c r="D134" s="366"/>
      <c r="E134" s="367"/>
      <c r="F134" s="368"/>
      <c r="G134" s="369"/>
      <c r="H134" s="370"/>
      <c r="I134" s="371"/>
      <c r="J134" s="371"/>
      <c r="K134" s="371"/>
      <c r="L134" s="371"/>
      <c r="M134" s="371"/>
      <c r="N134" s="372" t="s">
        <v>145</v>
      </c>
      <c r="O134" s="373"/>
      <c r="P134" s="359">
        <v>10</v>
      </c>
      <c r="Q134" s="360">
        <v>5</v>
      </c>
      <c r="R134" s="359"/>
      <c r="S134" s="359"/>
      <c r="T134" s="374"/>
      <c r="U134" s="375"/>
      <c r="V134" s="376"/>
      <c r="W134" s="377"/>
      <c r="AA134" s="15"/>
      <c r="AB134" s="15"/>
      <c r="AC134" s="226"/>
      <c r="AD134" s="226"/>
      <c r="AE134" s="389"/>
      <c r="AF134" s="394"/>
      <c r="AG134" s="226"/>
      <c r="AH134" s="226"/>
      <c r="AI134" s="226"/>
      <c r="AJ134" s="226"/>
      <c r="AK134" s="226"/>
    </row>
    <row r="135" spans="1:37" ht="24.95" customHeight="1" thickBot="1" x14ac:dyDescent="0.3">
      <c r="A135" s="350"/>
      <c r="B135" s="392"/>
      <c r="C135" s="366"/>
      <c r="D135" s="378"/>
      <c r="E135" s="379"/>
      <c r="F135" s="380"/>
      <c r="G135" s="381"/>
      <c r="H135" s="382"/>
      <c r="I135" s="383"/>
      <c r="J135" s="383"/>
      <c r="K135" s="383"/>
      <c r="L135" s="383"/>
      <c r="M135" s="383"/>
      <c r="N135" s="372" t="s">
        <v>146</v>
      </c>
      <c r="O135" s="373"/>
      <c r="P135" s="384">
        <f>+AC133</f>
        <v>0.20408163265306123</v>
      </c>
      <c r="Q135" s="385">
        <f>+AG133</f>
        <v>0.12820512820512819</v>
      </c>
      <c r="R135" s="359"/>
      <c r="S135" s="359"/>
      <c r="T135" s="386"/>
      <c r="U135" s="387"/>
      <c r="V135" s="376"/>
      <c r="W135" s="377"/>
      <c r="AA135" s="15"/>
      <c r="AB135" s="15"/>
      <c r="AC135" s="226"/>
      <c r="AD135" s="226"/>
      <c r="AE135" s="389"/>
      <c r="AF135" s="394"/>
      <c r="AG135" s="226"/>
      <c r="AH135" s="226"/>
      <c r="AI135" s="226"/>
      <c r="AJ135" s="226"/>
      <c r="AK135" s="226"/>
    </row>
    <row r="136" spans="1:37" ht="24.95" customHeight="1" thickBot="1" x14ac:dyDescent="0.3">
      <c r="A136" s="350"/>
      <c r="B136" s="392"/>
      <c r="C136" s="366"/>
      <c r="D136" s="352" t="s">
        <v>329</v>
      </c>
      <c r="E136" s="353" t="s">
        <v>330</v>
      </c>
      <c r="F136" s="354"/>
      <c r="G136" s="355" t="s">
        <v>331</v>
      </c>
      <c r="H136" s="356"/>
      <c r="I136" s="357" t="s">
        <v>88</v>
      </c>
      <c r="J136" s="357" t="s">
        <v>95</v>
      </c>
      <c r="K136" s="357" t="s">
        <v>76</v>
      </c>
      <c r="L136" s="357" t="s">
        <v>101</v>
      </c>
      <c r="M136" s="357" t="s">
        <v>89</v>
      </c>
      <c r="N136" s="358">
        <v>2019</v>
      </c>
      <c r="O136" s="359"/>
      <c r="P136" s="359"/>
      <c r="Q136" s="360"/>
      <c r="R136" s="359"/>
      <c r="S136" s="359"/>
      <c r="T136" s="361">
        <f>SUM(P137:S137)</f>
        <v>7</v>
      </c>
      <c r="U136" s="362">
        <f>+AK136</f>
        <v>7.9545454545454544E-2</v>
      </c>
      <c r="V136" s="363"/>
      <c r="W136" s="364"/>
      <c r="AA136" s="15">
        <v>3</v>
      </c>
      <c r="AB136" s="15">
        <v>49</v>
      </c>
      <c r="AC136" s="226">
        <f t="shared" si="8"/>
        <v>6.1224489795918366E-2</v>
      </c>
      <c r="AD136" s="226"/>
      <c r="AE136" s="389">
        <v>4</v>
      </c>
      <c r="AF136" s="394">
        <f t="shared" ref="AF136:AF139" si="10">AF$121</f>
        <v>39</v>
      </c>
      <c r="AG136" s="226">
        <f t="shared" si="9"/>
        <v>0.10256410256410256</v>
      </c>
      <c r="AH136" s="226"/>
      <c r="AI136" s="15">
        <f>+AA136+AE136</f>
        <v>7</v>
      </c>
      <c r="AJ136" s="15">
        <f>+AB136+AF136</f>
        <v>88</v>
      </c>
      <c r="AK136" s="168">
        <f>+AI136/AJ136</f>
        <v>7.9545454545454544E-2</v>
      </c>
    </row>
    <row r="137" spans="1:37" ht="24.95" customHeight="1" thickBot="1" x14ac:dyDescent="0.3">
      <c r="A137" s="350"/>
      <c r="B137" s="392"/>
      <c r="C137" s="366"/>
      <c r="D137" s="366"/>
      <c r="E137" s="367"/>
      <c r="F137" s="368"/>
      <c r="G137" s="369"/>
      <c r="H137" s="370"/>
      <c r="I137" s="371"/>
      <c r="J137" s="371"/>
      <c r="K137" s="371"/>
      <c r="L137" s="371"/>
      <c r="M137" s="371"/>
      <c r="N137" s="372" t="s">
        <v>145</v>
      </c>
      <c r="O137" s="373"/>
      <c r="P137" s="359">
        <v>3</v>
      </c>
      <c r="Q137" s="360">
        <v>4</v>
      </c>
      <c r="R137" s="359"/>
      <c r="S137" s="359"/>
      <c r="T137" s="374"/>
      <c r="U137" s="375"/>
      <c r="V137" s="376"/>
      <c r="W137" s="377"/>
      <c r="AA137" s="15"/>
      <c r="AB137" s="15"/>
      <c r="AC137" s="226"/>
      <c r="AD137" s="226"/>
      <c r="AE137" s="389"/>
      <c r="AF137" s="394"/>
      <c r="AG137" s="226"/>
      <c r="AH137" s="226"/>
      <c r="AI137" s="226"/>
      <c r="AJ137" s="226"/>
      <c r="AK137" s="226"/>
    </row>
    <row r="138" spans="1:37" ht="24.95" customHeight="1" thickBot="1" x14ac:dyDescent="0.3">
      <c r="A138" s="350"/>
      <c r="B138" s="392"/>
      <c r="C138" s="366"/>
      <c r="D138" s="378"/>
      <c r="E138" s="379"/>
      <c r="F138" s="380"/>
      <c r="G138" s="381"/>
      <c r="H138" s="382"/>
      <c r="I138" s="383"/>
      <c r="J138" s="383"/>
      <c r="K138" s="383"/>
      <c r="L138" s="383"/>
      <c r="M138" s="383"/>
      <c r="N138" s="372" t="s">
        <v>146</v>
      </c>
      <c r="O138" s="373"/>
      <c r="P138" s="384">
        <f>+AC136</f>
        <v>6.1224489795918366E-2</v>
      </c>
      <c r="Q138" s="385">
        <f>+AG136</f>
        <v>0.10256410256410256</v>
      </c>
      <c r="R138" s="359"/>
      <c r="S138" s="359"/>
      <c r="T138" s="386"/>
      <c r="U138" s="387"/>
      <c r="V138" s="376"/>
      <c r="W138" s="377"/>
      <c r="AA138" s="15"/>
      <c r="AB138" s="15"/>
      <c r="AC138" s="226"/>
      <c r="AD138" s="226"/>
      <c r="AE138" s="389"/>
      <c r="AF138" s="394"/>
      <c r="AG138" s="226"/>
      <c r="AH138" s="226"/>
      <c r="AI138" s="226"/>
      <c r="AJ138" s="226"/>
      <c r="AK138" s="226"/>
    </row>
    <row r="139" spans="1:37" ht="24.95" customHeight="1" thickBot="1" x14ac:dyDescent="0.3">
      <c r="A139" s="350"/>
      <c r="B139" s="392"/>
      <c r="C139" s="366"/>
      <c r="D139" s="352" t="s">
        <v>332</v>
      </c>
      <c r="E139" s="353" t="s">
        <v>333</v>
      </c>
      <c r="F139" s="354"/>
      <c r="G139" s="355" t="s">
        <v>334</v>
      </c>
      <c r="H139" s="356"/>
      <c r="I139" s="357" t="s">
        <v>88</v>
      </c>
      <c r="J139" s="357" t="s">
        <v>95</v>
      </c>
      <c r="K139" s="357" t="s">
        <v>76</v>
      </c>
      <c r="L139" s="357" t="s">
        <v>77</v>
      </c>
      <c r="M139" s="357" t="s">
        <v>89</v>
      </c>
      <c r="N139" s="358">
        <v>2019</v>
      </c>
      <c r="O139" s="359"/>
      <c r="P139" s="359"/>
      <c r="Q139" s="360"/>
      <c r="R139" s="359"/>
      <c r="S139" s="359"/>
      <c r="T139" s="361">
        <f>SUM(P140:S140)</f>
        <v>12</v>
      </c>
      <c r="U139" s="362">
        <f>+AK139</f>
        <v>0.13636363636363635</v>
      </c>
      <c r="V139" s="363"/>
      <c r="W139" s="364"/>
      <c r="AA139" s="15">
        <v>9</v>
      </c>
      <c r="AB139" s="15">
        <v>49</v>
      </c>
      <c r="AC139" s="226">
        <f t="shared" si="8"/>
        <v>0.18367346938775511</v>
      </c>
      <c r="AD139" s="226"/>
      <c r="AE139" s="389">
        <v>3</v>
      </c>
      <c r="AF139" s="394">
        <f t="shared" si="10"/>
        <v>39</v>
      </c>
      <c r="AG139" s="226">
        <f t="shared" si="9"/>
        <v>7.6923076923076927E-2</v>
      </c>
      <c r="AH139" s="226"/>
      <c r="AI139" s="15">
        <f>+AA139+AE139</f>
        <v>12</v>
      </c>
      <c r="AJ139" s="15">
        <f>+AB139+AF139</f>
        <v>88</v>
      </c>
      <c r="AK139" s="168">
        <f>+AI139/AJ139</f>
        <v>0.13636363636363635</v>
      </c>
    </row>
    <row r="140" spans="1:37" ht="24.95" customHeight="1" thickBot="1" x14ac:dyDescent="0.3">
      <c r="A140" s="395"/>
      <c r="B140" s="392"/>
      <c r="C140" s="366"/>
      <c r="D140" s="366"/>
      <c r="E140" s="367"/>
      <c r="F140" s="368"/>
      <c r="G140" s="369"/>
      <c r="H140" s="370"/>
      <c r="I140" s="371"/>
      <c r="J140" s="371"/>
      <c r="K140" s="371"/>
      <c r="L140" s="371"/>
      <c r="M140" s="371"/>
      <c r="N140" s="372" t="s">
        <v>145</v>
      </c>
      <c r="O140" s="373"/>
      <c r="P140" s="359">
        <v>9</v>
      </c>
      <c r="Q140" s="360">
        <v>3</v>
      </c>
      <c r="R140" s="359"/>
      <c r="S140" s="359"/>
      <c r="T140" s="374"/>
      <c r="U140" s="375"/>
      <c r="V140" s="376"/>
      <c r="W140" s="377"/>
      <c r="AA140" s="15"/>
      <c r="AB140" s="15"/>
      <c r="AC140" s="226"/>
      <c r="AD140" s="226"/>
      <c r="AE140" s="389"/>
      <c r="AF140" s="394"/>
      <c r="AG140" s="226"/>
      <c r="AH140" s="226"/>
      <c r="AI140" s="226"/>
      <c r="AJ140" s="226"/>
      <c r="AK140" s="226"/>
    </row>
    <row r="141" spans="1:37" ht="24.95" customHeight="1" thickBot="1" x14ac:dyDescent="0.3">
      <c r="A141" s="395"/>
      <c r="B141" s="393"/>
      <c r="C141" s="378"/>
      <c r="D141" s="378"/>
      <c r="E141" s="379"/>
      <c r="F141" s="380"/>
      <c r="G141" s="381"/>
      <c r="H141" s="382"/>
      <c r="I141" s="383"/>
      <c r="J141" s="383"/>
      <c r="K141" s="383"/>
      <c r="L141" s="383"/>
      <c r="M141" s="383"/>
      <c r="N141" s="372" t="s">
        <v>146</v>
      </c>
      <c r="O141" s="373"/>
      <c r="P141" s="384">
        <f>+AC139</f>
        <v>0.18367346938775511</v>
      </c>
      <c r="Q141" s="385">
        <f>+AG139</f>
        <v>7.6923076923076927E-2</v>
      </c>
      <c r="R141" s="359"/>
      <c r="S141" s="359"/>
      <c r="T141" s="386"/>
      <c r="U141" s="387"/>
      <c r="V141" s="376"/>
      <c r="W141" s="377"/>
      <c r="AA141" s="15"/>
      <c r="AB141" s="15"/>
      <c r="AC141" s="226"/>
      <c r="AD141" s="226"/>
      <c r="AE141" s="389"/>
      <c r="AF141" s="394"/>
      <c r="AG141" s="226"/>
      <c r="AH141" s="226"/>
      <c r="AI141" s="226"/>
      <c r="AJ141" s="226"/>
      <c r="AK141" s="226"/>
    </row>
    <row r="142" spans="1:37" ht="24.95" customHeight="1" thickBot="1" x14ac:dyDescent="0.3">
      <c r="A142" s="396" t="s">
        <v>335</v>
      </c>
      <c r="B142" s="397" t="s">
        <v>336</v>
      </c>
      <c r="C142" s="398" t="s">
        <v>337</v>
      </c>
      <c r="D142" s="398" t="s">
        <v>338</v>
      </c>
      <c r="E142" s="399" t="s">
        <v>339</v>
      </c>
      <c r="F142" s="400"/>
      <c r="G142" s="401" t="s">
        <v>340</v>
      </c>
      <c r="H142" s="402"/>
      <c r="I142" s="403" t="s">
        <v>88</v>
      </c>
      <c r="J142" s="403" t="s">
        <v>95</v>
      </c>
      <c r="K142" s="403" t="s">
        <v>76</v>
      </c>
      <c r="L142" s="403" t="s">
        <v>77</v>
      </c>
      <c r="M142" s="403" t="s">
        <v>89</v>
      </c>
      <c r="N142" s="404">
        <v>2019</v>
      </c>
      <c r="O142" s="405">
        <v>0.16</v>
      </c>
      <c r="P142" s="406"/>
      <c r="Q142" s="407"/>
      <c r="R142" s="406"/>
      <c r="S142" s="406"/>
      <c r="T142" s="408">
        <f>SUM(P143:S143)</f>
        <v>46</v>
      </c>
      <c r="U142" s="409">
        <f>+AK142</f>
        <v>0.17100371747211895</v>
      </c>
      <c r="V142" s="410" t="s">
        <v>57</v>
      </c>
      <c r="W142" s="411">
        <f>+U142/O142-1</f>
        <v>6.8773234200743438E-2</v>
      </c>
      <c r="AA142" s="15">
        <v>16</v>
      </c>
      <c r="AB142" s="15">
        <v>94</v>
      </c>
      <c r="AC142" s="226">
        <f t="shared" si="8"/>
        <v>0.1702127659574468</v>
      </c>
      <c r="AD142" s="226"/>
      <c r="AE142" s="412">
        <v>30</v>
      </c>
      <c r="AF142" s="412">
        <v>175</v>
      </c>
      <c r="AG142" s="226">
        <f t="shared" si="9"/>
        <v>0.17142857142857143</v>
      </c>
      <c r="AH142" s="226"/>
      <c r="AI142" s="15">
        <f>+AA142+AE142</f>
        <v>46</v>
      </c>
      <c r="AJ142" s="15">
        <f>+AB142+AF142</f>
        <v>269</v>
      </c>
      <c r="AK142" s="168">
        <f>+AI142/AJ142</f>
        <v>0.17100371747211895</v>
      </c>
    </row>
    <row r="143" spans="1:37" ht="24.95" customHeight="1" thickBot="1" x14ac:dyDescent="0.3">
      <c r="A143" s="396"/>
      <c r="B143" s="413"/>
      <c r="C143" s="414"/>
      <c r="D143" s="414"/>
      <c r="E143" s="415"/>
      <c r="F143" s="416"/>
      <c r="G143" s="417"/>
      <c r="H143" s="418"/>
      <c r="I143" s="419"/>
      <c r="J143" s="419"/>
      <c r="K143" s="419"/>
      <c r="L143" s="419"/>
      <c r="M143" s="419"/>
      <c r="N143" s="420" t="s">
        <v>145</v>
      </c>
      <c r="O143" s="421"/>
      <c r="P143" s="406">
        <f>+AA142</f>
        <v>16</v>
      </c>
      <c r="Q143" s="422">
        <f>+AE142</f>
        <v>30</v>
      </c>
      <c r="R143" s="406"/>
      <c r="S143" s="406"/>
      <c r="T143" s="423"/>
      <c r="U143" s="424"/>
      <c r="V143" s="425"/>
      <c r="W143" s="426"/>
      <c r="AA143" s="15"/>
      <c r="AB143" s="15"/>
      <c r="AC143" s="226"/>
      <c r="AD143" s="226"/>
      <c r="AE143" s="412"/>
      <c r="AF143" s="412"/>
      <c r="AG143" s="226"/>
      <c r="AH143" s="226"/>
      <c r="AI143" s="226"/>
      <c r="AJ143" s="226"/>
      <c r="AK143" s="226"/>
    </row>
    <row r="144" spans="1:37" ht="24.95" customHeight="1" thickBot="1" x14ac:dyDescent="0.3">
      <c r="A144" s="396"/>
      <c r="B144" s="413"/>
      <c r="C144" s="414"/>
      <c r="D144" s="427"/>
      <c r="E144" s="428"/>
      <c r="F144" s="429"/>
      <c r="G144" s="430"/>
      <c r="H144" s="431"/>
      <c r="I144" s="432"/>
      <c r="J144" s="432"/>
      <c r="K144" s="432"/>
      <c r="L144" s="432"/>
      <c r="M144" s="432"/>
      <c r="N144" s="420" t="s">
        <v>146</v>
      </c>
      <c r="O144" s="421"/>
      <c r="P144" s="433">
        <f>+AC142</f>
        <v>0.1702127659574468</v>
      </c>
      <c r="Q144" s="434">
        <f>+AG142</f>
        <v>0.17142857142857143</v>
      </c>
      <c r="R144" s="406"/>
      <c r="S144" s="406"/>
      <c r="T144" s="435"/>
      <c r="U144" s="436"/>
      <c r="V144" s="437"/>
      <c r="W144" s="438"/>
      <c r="AA144" s="15"/>
      <c r="AB144" s="15"/>
      <c r="AC144" s="226"/>
      <c r="AD144" s="226"/>
      <c r="AE144" s="412"/>
      <c r="AF144" s="412"/>
      <c r="AG144" s="226"/>
      <c r="AH144" s="226"/>
      <c r="AI144" s="226"/>
      <c r="AJ144" s="226"/>
      <c r="AK144" s="226"/>
    </row>
    <row r="145" spans="1:37" ht="33" customHeight="1" thickBot="1" x14ac:dyDescent="0.3">
      <c r="A145" s="396"/>
      <c r="B145" s="413"/>
      <c r="C145" s="414"/>
      <c r="D145" s="398" t="s">
        <v>341</v>
      </c>
      <c r="E145" s="399" t="s">
        <v>342</v>
      </c>
      <c r="F145" s="400"/>
      <c r="G145" s="401" t="s">
        <v>343</v>
      </c>
      <c r="H145" s="402"/>
      <c r="I145" s="403" t="s">
        <v>88</v>
      </c>
      <c r="J145" s="403" t="s">
        <v>95</v>
      </c>
      <c r="K145" s="403" t="s">
        <v>76</v>
      </c>
      <c r="L145" s="403" t="s">
        <v>77</v>
      </c>
      <c r="M145" s="403" t="s">
        <v>78</v>
      </c>
      <c r="N145" s="404">
        <v>2019</v>
      </c>
      <c r="O145" s="406"/>
      <c r="P145" s="406"/>
      <c r="Q145" s="407"/>
      <c r="R145" s="406"/>
      <c r="S145" s="406"/>
      <c r="T145" s="408">
        <f>SUM(P146:S146)</f>
        <v>46</v>
      </c>
      <c r="U145" s="409">
        <f>+AK145</f>
        <v>2.5384615384615383</v>
      </c>
      <c r="V145" s="439"/>
      <c r="W145" s="440"/>
      <c r="AA145" s="15">
        <v>16</v>
      </c>
      <c r="AB145" s="15">
        <v>3</v>
      </c>
      <c r="AC145" s="226">
        <f>((+AA145/AB145)-1)</f>
        <v>4.333333333333333</v>
      </c>
      <c r="AD145" s="226"/>
      <c r="AE145" s="441">
        <f>AE142</f>
        <v>30</v>
      </c>
      <c r="AF145" s="442">
        <v>10</v>
      </c>
      <c r="AG145" s="226">
        <f>((+AE145/AF145)-1)</f>
        <v>2</v>
      </c>
      <c r="AH145" s="226"/>
      <c r="AI145" s="15">
        <f>+AA145+AE145</f>
        <v>46</v>
      </c>
      <c r="AJ145" s="15">
        <f>+AB145+AF145</f>
        <v>13</v>
      </c>
      <c r="AK145" s="226">
        <f>((+AI145/AJ145)-1)</f>
        <v>2.5384615384615383</v>
      </c>
    </row>
    <row r="146" spans="1:37" ht="33" customHeight="1" thickBot="1" x14ac:dyDescent="0.3">
      <c r="A146" s="396"/>
      <c r="B146" s="413"/>
      <c r="C146" s="414"/>
      <c r="D146" s="414"/>
      <c r="E146" s="415"/>
      <c r="F146" s="416"/>
      <c r="G146" s="417"/>
      <c r="H146" s="418"/>
      <c r="I146" s="419"/>
      <c r="J146" s="419"/>
      <c r="K146" s="419"/>
      <c r="L146" s="419"/>
      <c r="M146" s="419"/>
      <c r="N146" s="420" t="s">
        <v>145</v>
      </c>
      <c r="O146" s="421"/>
      <c r="P146" s="406">
        <f>+AA145</f>
        <v>16</v>
      </c>
      <c r="Q146" s="422">
        <f>+AE145</f>
        <v>30</v>
      </c>
      <c r="R146" s="406"/>
      <c r="S146" s="406"/>
      <c r="T146" s="423"/>
      <c r="U146" s="424"/>
      <c r="V146" s="443"/>
      <c r="W146" s="444"/>
      <c r="AA146" s="15"/>
      <c r="AB146" s="15"/>
      <c r="AC146" s="226"/>
      <c r="AD146" s="226"/>
      <c r="AE146" s="441"/>
      <c r="AF146" s="442"/>
      <c r="AG146" s="226"/>
      <c r="AH146" s="226"/>
      <c r="AI146" s="226"/>
      <c r="AJ146" s="226"/>
      <c r="AK146" s="226"/>
    </row>
    <row r="147" spans="1:37" ht="33" customHeight="1" thickBot="1" x14ac:dyDescent="0.3">
      <c r="A147" s="396"/>
      <c r="B147" s="413"/>
      <c r="C147" s="414"/>
      <c r="D147" s="427"/>
      <c r="E147" s="428"/>
      <c r="F147" s="429"/>
      <c r="G147" s="430"/>
      <c r="H147" s="431"/>
      <c r="I147" s="432"/>
      <c r="J147" s="432"/>
      <c r="K147" s="432"/>
      <c r="L147" s="432"/>
      <c r="M147" s="432"/>
      <c r="N147" s="420" t="s">
        <v>146</v>
      </c>
      <c r="O147" s="421"/>
      <c r="P147" s="433">
        <f>+AC145</f>
        <v>4.333333333333333</v>
      </c>
      <c r="Q147" s="434">
        <f>+AG145</f>
        <v>2</v>
      </c>
      <c r="R147" s="406"/>
      <c r="S147" s="406"/>
      <c r="T147" s="435"/>
      <c r="U147" s="436"/>
      <c r="V147" s="443"/>
      <c r="W147" s="444"/>
      <c r="AA147" s="15"/>
      <c r="AB147" s="15"/>
      <c r="AC147" s="226"/>
      <c r="AD147" s="226"/>
      <c r="AE147" s="441"/>
      <c r="AF147" s="442"/>
      <c r="AG147" s="226"/>
      <c r="AH147" s="226"/>
      <c r="AI147" s="226"/>
      <c r="AJ147" s="226"/>
      <c r="AK147" s="226"/>
    </row>
    <row r="148" spans="1:37" ht="24.95" customHeight="1" thickBot="1" x14ac:dyDescent="0.3">
      <c r="A148" s="396"/>
      <c r="B148" s="413"/>
      <c r="C148" s="414"/>
      <c r="D148" s="398" t="s">
        <v>344</v>
      </c>
      <c r="E148" s="399" t="s">
        <v>345</v>
      </c>
      <c r="F148" s="400"/>
      <c r="G148" s="401" t="s">
        <v>346</v>
      </c>
      <c r="H148" s="402"/>
      <c r="I148" s="403" t="s">
        <v>88</v>
      </c>
      <c r="J148" s="403" t="s">
        <v>95</v>
      </c>
      <c r="K148" s="403" t="s">
        <v>76</v>
      </c>
      <c r="L148" s="403" t="s">
        <v>77</v>
      </c>
      <c r="M148" s="403" t="s">
        <v>89</v>
      </c>
      <c r="N148" s="404">
        <v>2019</v>
      </c>
      <c r="O148" s="406"/>
      <c r="P148" s="406"/>
      <c r="Q148" s="407"/>
      <c r="R148" s="406"/>
      <c r="S148" s="406"/>
      <c r="T148" s="408">
        <f>SUM(P149:S149)</f>
        <v>52</v>
      </c>
      <c r="U148" s="409">
        <f>+AK148</f>
        <v>0.59090909090909094</v>
      </c>
      <c r="V148" s="439"/>
      <c r="W148" s="440"/>
      <c r="AA148" s="15">
        <f>+AA160+AA163+AA166</f>
        <v>26</v>
      </c>
      <c r="AB148" s="15">
        <v>41</v>
      </c>
      <c r="AC148" s="226">
        <f t="shared" ref="AC148:AC169" si="11">+AA148/AB148</f>
        <v>0.63414634146341464</v>
      </c>
      <c r="AD148" s="226"/>
      <c r="AE148" s="445">
        <f>+AE160+AE163+AE166</f>
        <v>26</v>
      </c>
      <c r="AF148" s="412">
        <v>47</v>
      </c>
      <c r="AG148" s="226">
        <f t="shared" ref="AG148:AG169" si="12">+AE148/AF148</f>
        <v>0.55319148936170215</v>
      </c>
      <c r="AH148" s="226"/>
      <c r="AI148" s="15">
        <f>+AA148+AE148</f>
        <v>52</v>
      </c>
      <c r="AJ148" s="15">
        <f>+AB148+AF148</f>
        <v>88</v>
      </c>
      <c r="AK148" s="168">
        <f>+AI148/AJ148</f>
        <v>0.59090909090909094</v>
      </c>
    </row>
    <row r="149" spans="1:37" ht="24.95" customHeight="1" thickBot="1" x14ac:dyDescent="0.3">
      <c r="A149" s="396"/>
      <c r="B149" s="413"/>
      <c r="C149" s="414"/>
      <c r="D149" s="414"/>
      <c r="E149" s="415"/>
      <c r="F149" s="416"/>
      <c r="G149" s="417"/>
      <c r="H149" s="418"/>
      <c r="I149" s="419"/>
      <c r="J149" s="419"/>
      <c r="K149" s="419"/>
      <c r="L149" s="419"/>
      <c r="M149" s="419"/>
      <c r="N149" s="420" t="s">
        <v>145</v>
      </c>
      <c r="O149" s="421"/>
      <c r="P149" s="406">
        <f>+AA148</f>
        <v>26</v>
      </c>
      <c r="Q149" s="422">
        <f>+AE148</f>
        <v>26</v>
      </c>
      <c r="R149" s="406"/>
      <c r="S149" s="406"/>
      <c r="T149" s="423"/>
      <c r="U149" s="424"/>
      <c r="V149" s="443"/>
      <c r="W149" s="444"/>
      <c r="AA149" s="15"/>
      <c r="AB149" s="15"/>
      <c r="AC149" s="226"/>
      <c r="AD149" s="226"/>
      <c r="AE149" s="445"/>
      <c r="AF149" s="412"/>
      <c r="AG149" s="226"/>
      <c r="AH149" s="226"/>
      <c r="AI149" s="226"/>
      <c r="AJ149" s="226"/>
      <c r="AK149" s="226"/>
    </row>
    <row r="150" spans="1:37" ht="24.95" customHeight="1" thickBot="1" x14ac:dyDescent="0.3">
      <c r="A150" s="396"/>
      <c r="B150" s="446"/>
      <c r="C150" s="427"/>
      <c r="D150" s="427"/>
      <c r="E150" s="428"/>
      <c r="F150" s="429"/>
      <c r="G150" s="430"/>
      <c r="H150" s="431"/>
      <c r="I150" s="432"/>
      <c r="J150" s="432"/>
      <c r="K150" s="432"/>
      <c r="L150" s="432"/>
      <c r="M150" s="432"/>
      <c r="N150" s="420" t="s">
        <v>146</v>
      </c>
      <c r="O150" s="421"/>
      <c r="P150" s="433">
        <f>+AC148</f>
        <v>0.63414634146341464</v>
      </c>
      <c r="Q150" s="434">
        <f>+AG148</f>
        <v>0.55319148936170215</v>
      </c>
      <c r="R150" s="406"/>
      <c r="S150" s="406"/>
      <c r="T150" s="435"/>
      <c r="U150" s="436"/>
      <c r="V150" s="443"/>
      <c r="W150" s="444"/>
      <c r="AA150" s="15"/>
      <c r="AB150" s="15"/>
      <c r="AC150" s="226"/>
      <c r="AD150" s="226"/>
      <c r="AE150" s="445"/>
      <c r="AF150" s="412"/>
      <c r="AG150" s="226"/>
      <c r="AH150" s="226"/>
      <c r="AI150" s="226"/>
      <c r="AJ150" s="226"/>
      <c r="AK150" s="226"/>
    </row>
    <row r="151" spans="1:37" ht="24.95" customHeight="1" thickBot="1" x14ac:dyDescent="0.3">
      <c r="A151" s="396"/>
      <c r="B151" s="447" t="s">
        <v>347</v>
      </c>
      <c r="C151" s="398" t="s">
        <v>348</v>
      </c>
      <c r="D151" s="398" t="s">
        <v>349</v>
      </c>
      <c r="E151" s="399" t="s">
        <v>350</v>
      </c>
      <c r="F151" s="400"/>
      <c r="G151" s="401" t="s">
        <v>351</v>
      </c>
      <c r="H151" s="402"/>
      <c r="I151" s="403" t="s">
        <v>88</v>
      </c>
      <c r="J151" s="403" t="s">
        <v>95</v>
      </c>
      <c r="K151" s="403" t="s">
        <v>76</v>
      </c>
      <c r="L151" s="403" t="s">
        <v>77</v>
      </c>
      <c r="M151" s="403" t="s">
        <v>89</v>
      </c>
      <c r="N151" s="404">
        <v>2019</v>
      </c>
      <c r="O151" s="406"/>
      <c r="P151" s="406"/>
      <c r="Q151" s="407"/>
      <c r="R151" s="406"/>
      <c r="S151" s="406"/>
      <c r="T151" s="408">
        <f>SUM(P152:S152)</f>
        <v>269</v>
      </c>
      <c r="U151" s="409">
        <f>+AK151</f>
        <v>1.1594827586206897</v>
      </c>
      <c r="V151" s="439"/>
      <c r="W151" s="440"/>
      <c r="AA151" s="15">
        <v>94</v>
      </c>
      <c r="AB151" s="15">
        <v>96</v>
      </c>
      <c r="AC151" s="226">
        <f t="shared" si="11"/>
        <v>0.97916666666666663</v>
      </c>
      <c r="AD151" s="226"/>
      <c r="AE151" s="441">
        <f>AF142</f>
        <v>175</v>
      </c>
      <c r="AF151" s="412">
        <v>136</v>
      </c>
      <c r="AG151" s="226">
        <f t="shared" si="12"/>
        <v>1.286764705882353</v>
      </c>
      <c r="AH151" s="226"/>
      <c r="AI151" s="15">
        <f>+AA151+AE151</f>
        <v>269</v>
      </c>
      <c r="AJ151" s="15">
        <f>+AB151+AF151</f>
        <v>232</v>
      </c>
      <c r="AK151" s="168">
        <f>+AI151/AJ151</f>
        <v>1.1594827586206897</v>
      </c>
    </row>
    <row r="152" spans="1:37" ht="24.95" customHeight="1" thickBot="1" x14ac:dyDescent="0.3">
      <c r="A152" s="396"/>
      <c r="B152" s="448"/>
      <c r="C152" s="414"/>
      <c r="D152" s="414"/>
      <c r="E152" s="415"/>
      <c r="F152" s="416"/>
      <c r="G152" s="417"/>
      <c r="H152" s="418"/>
      <c r="I152" s="419"/>
      <c r="J152" s="419"/>
      <c r="K152" s="419"/>
      <c r="L152" s="419"/>
      <c r="M152" s="419"/>
      <c r="N152" s="420" t="s">
        <v>145</v>
      </c>
      <c r="O152" s="421"/>
      <c r="P152" s="406">
        <f>+AA151</f>
        <v>94</v>
      </c>
      <c r="Q152" s="422">
        <f>+AE151</f>
        <v>175</v>
      </c>
      <c r="R152" s="406"/>
      <c r="S152" s="406"/>
      <c r="T152" s="423"/>
      <c r="U152" s="424"/>
      <c r="V152" s="443"/>
      <c r="W152" s="444"/>
      <c r="AA152" s="15"/>
      <c r="AB152" s="15"/>
      <c r="AC152" s="226"/>
      <c r="AD152" s="226"/>
      <c r="AE152" s="441"/>
      <c r="AF152" s="412"/>
      <c r="AG152" s="226"/>
      <c r="AH152" s="226"/>
      <c r="AI152" s="226"/>
      <c r="AJ152" s="226"/>
      <c r="AK152" s="226"/>
    </row>
    <row r="153" spans="1:37" ht="24.95" customHeight="1" thickBot="1" x14ac:dyDescent="0.3">
      <c r="A153" s="396"/>
      <c r="B153" s="449"/>
      <c r="C153" s="427"/>
      <c r="D153" s="427"/>
      <c r="E153" s="428"/>
      <c r="F153" s="429"/>
      <c r="G153" s="430"/>
      <c r="H153" s="431"/>
      <c r="I153" s="432"/>
      <c r="J153" s="432"/>
      <c r="K153" s="432"/>
      <c r="L153" s="432"/>
      <c r="M153" s="432"/>
      <c r="N153" s="420" t="s">
        <v>146</v>
      </c>
      <c r="O153" s="421"/>
      <c r="P153" s="433">
        <f>+AC151</f>
        <v>0.97916666666666663</v>
      </c>
      <c r="Q153" s="434">
        <f>+AG151</f>
        <v>1.286764705882353</v>
      </c>
      <c r="R153" s="406"/>
      <c r="S153" s="406"/>
      <c r="T153" s="435"/>
      <c r="U153" s="436"/>
      <c r="V153" s="443"/>
      <c r="W153" s="444"/>
      <c r="AA153" s="15"/>
      <c r="AB153" s="15"/>
      <c r="AC153" s="226"/>
      <c r="AD153" s="226"/>
      <c r="AE153" s="441"/>
      <c r="AF153" s="412"/>
      <c r="AG153" s="226"/>
      <c r="AH153" s="226"/>
      <c r="AI153" s="226"/>
      <c r="AJ153" s="226"/>
      <c r="AK153" s="226"/>
    </row>
    <row r="154" spans="1:37" ht="24.95" customHeight="1" thickBot="1" x14ac:dyDescent="0.3">
      <c r="A154" s="396"/>
      <c r="B154" s="447" t="s">
        <v>352</v>
      </c>
      <c r="C154" s="398" t="s">
        <v>353</v>
      </c>
      <c r="D154" s="398" t="s">
        <v>354</v>
      </c>
      <c r="E154" s="399" t="s">
        <v>355</v>
      </c>
      <c r="F154" s="400"/>
      <c r="G154" s="401" t="s">
        <v>356</v>
      </c>
      <c r="H154" s="402"/>
      <c r="I154" s="403" t="s">
        <v>88</v>
      </c>
      <c r="J154" s="403" t="s">
        <v>95</v>
      </c>
      <c r="K154" s="403" t="s">
        <v>76</v>
      </c>
      <c r="L154" s="403" t="s">
        <v>77</v>
      </c>
      <c r="M154" s="403" t="s">
        <v>89</v>
      </c>
      <c r="N154" s="404">
        <v>2019</v>
      </c>
      <c r="O154" s="406"/>
      <c r="P154" s="406"/>
      <c r="Q154" s="407"/>
      <c r="R154" s="406"/>
      <c r="S154" s="406"/>
      <c r="T154" s="408">
        <f>SUM(P155:S155)</f>
        <v>1352</v>
      </c>
      <c r="U154" s="409">
        <f>+AK154</f>
        <v>5.0260223048327139</v>
      </c>
      <c r="V154" s="439"/>
      <c r="W154" s="440"/>
      <c r="AA154" s="15">
        <v>578</v>
      </c>
      <c r="AB154" s="15">
        <v>94</v>
      </c>
      <c r="AC154" s="226">
        <f t="shared" si="11"/>
        <v>6.1489361702127656</v>
      </c>
      <c r="AD154" s="226"/>
      <c r="AE154" s="412">
        <v>774</v>
      </c>
      <c r="AF154" s="441">
        <f>AF$142</f>
        <v>175</v>
      </c>
      <c r="AG154" s="226">
        <f t="shared" si="12"/>
        <v>4.4228571428571426</v>
      </c>
      <c r="AH154" s="226"/>
      <c r="AI154" s="15">
        <f>+AA154+AE154</f>
        <v>1352</v>
      </c>
      <c r="AJ154" s="15">
        <f>+AB154+AF154</f>
        <v>269</v>
      </c>
      <c r="AK154" s="168">
        <f>+AI154/AJ154</f>
        <v>5.0260223048327139</v>
      </c>
    </row>
    <row r="155" spans="1:37" ht="24.95" customHeight="1" thickBot="1" x14ac:dyDescent="0.3">
      <c r="A155" s="396"/>
      <c r="B155" s="448"/>
      <c r="C155" s="414"/>
      <c r="D155" s="414"/>
      <c r="E155" s="415"/>
      <c r="F155" s="416"/>
      <c r="G155" s="417"/>
      <c r="H155" s="418"/>
      <c r="I155" s="419"/>
      <c r="J155" s="419"/>
      <c r="K155" s="419"/>
      <c r="L155" s="419"/>
      <c r="M155" s="419"/>
      <c r="N155" s="420" t="s">
        <v>145</v>
      </c>
      <c r="O155" s="421"/>
      <c r="P155" s="406">
        <f>+AA154</f>
        <v>578</v>
      </c>
      <c r="Q155" s="422">
        <f>+AE154</f>
        <v>774</v>
      </c>
      <c r="R155" s="406"/>
      <c r="S155" s="406"/>
      <c r="T155" s="423"/>
      <c r="U155" s="424"/>
      <c r="V155" s="443"/>
      <c r="W155" s="444"/>
      <c r="AA155" s="15"/>
      <c r="AB155" s="15"/>
      <c r="AC155" s="226"/>
      <c r="AD155" s="226"/>
      <c r="AE155" s="412"/>
      <c r="AF155" s="441"/>
      <c r="AG155" s="226"/>
      <c r="AH155" s="226"/>
      <c r="AI155" s="226"/>
      <c r="AJ155" s="226"/>
      <c r="AK155" s="226"/>
    </row>
    <row r="156" spans="1:37" ht="24.95" customHeight="1" thickBot="1" x14ac:dyDescent="0.3">
      <c r="A156" s="396"/>
      <c r="B156" s="449"/>
      <c r="C156" s="427"/>
      <c r="D156" s="427"/>
      <c r="E156" s="428"/>
      <c r="F156" s="429"/>
      <c r="G156" s="430"/>
      <c r="H156" s="431"/>
      <c r="I156" s="432"/>
      <c r="J156" s="432"/>
      <c r="K156" s="432"/>
      <c r="L156" s="432"/>
      <c r="M156" s="432"/>
      <c r="N156" s="420" t="s">
        <v>146</v>
      </c>
      <c r="O156" s="421"/>
      <c r="P156" s="433">
        <f>+AC154</f>
        <v>6.1489361702127656</v>
      </c>
      <c r="Q156" s="434">
        <f>+AG154</f>
        <v>4.4228571428571426</v>
      </c>
      <c r="R156" s="406"/>
      <c r="S156" s="406"/>
      <c r="T156" s="435"/>
      <c r="U156" s="436"/>
      <c r="V156" s="443"/>
      <c r="W156" s="444"/>
      <c r="AA156" s="15"/>
      <c r="AB156" s="15"/>
      <c r="AC156" s="226"/>
      <c r="AD156" s="226"/>
      <c r="AE156" s="412"/>
      <c r="AF156" s="441"/>
      <c r="AG156" s="226"/>
      <c r="AH156" s="226"/>
      <c r="AI156" s="226"/>
      <c r="AJ156" s="226"/>
      <c r="AK156" s="226"/>
    </row>
    <row r="157" spans="1:37" ht="24.95" customHeight="1" thickBot="1" x14ac:dyDescent="0.3">
      <c r="A157" s="396"/>
      <c r="B157" s="447" t="s">
        <v>357</v>
      </c>
      <c r="C157" s="398" t="s">
        <v>358</v>
      </c>
      <c r="D157" s="398" t="s">
        <v>359</v>
      </c>
      <c r="E157" s="399" t="s">
        <v>360</v>
      </c>
      <c r="F157" s="400"/>
      <c r="G157" s="401" t="s">
        <v>361</v>
      </c>
      <c r="H157" s="402"/>
      <c r="I157" s="403" t="s">
        <v>88</v>
      </c>
      <c r="J157" s="403" t="s">
        <v>95</v>
      </c>
      <c r="K157" s="403" t="s">
        <v>76</v>
      </c>
      <c r="L157" s="403" t="s">
        <v>77</v>
      </c>
      <c r="M157" s="403" t="s">
        <v>89</v>
      </c>
      <c r="N157" s="404">
        <v>2019</v>
      </c>
      <c r="O157" s="406"/>
      <c r="P157" s="406"/>
      <c r="Q157" s="407"/>
      <c r="R157" s="406"/>
      <c r="S157" s="406"/>
      <c r="T157" s="408">
        <f>SUM(P158:S158)</f>
        <v>310</v>
      </c>
      <c r="U157" s="409">
        <f>+AK157</f>
        <v>1.1524163568773234</v>
      </c>
      <c r="V157" s="439"/>
      <c r="W157" s="440"/>
      <c r="AA157" s="15">
        <v>111</v>
      </c>
      <c r="AB157" s="15">
        <v>94</v>
      </c>
      <c r="AC157" s="226">
        <f t="shared" si="11"/>
        <v>1.1808510638297873</v>
      </c>
      <c r="AD157" s="226"/>
      <c r="AE157" s="412">
        <v>199</v>
      </c>
      <c r="AF157" s="441">
        <f>AF142</f>
        <v>175</v>
      </c>
      <c r="AG157" s="226">
        <f t="shared" si="12"/>
        <v>1.1371428571428572</v>
      </c>
      <c r="AH157" s="226"/>
      <c r="AI157" s="15">
        <f>+AA157+AE157</f>
        <v>310</v>
      </c>
      <c r="AJ157" s="15">
        <f>+AB157+AF157</f>
        <v>269</v>
      </c>
      <c r="AK157" s="168">
        <f>+AI157/AJ157</f>
        <v>1.1524163568773234</v>
      </c>
    </row>
    <row r="158" spans="1:37" ht="24.95" customHeight="1" thickBot="1" x14ac:dyDescent="0.3">
      <c r="A158" s="396"/>
      <c r="B158" s="448"/>
      <c r="C158" s="414"/>
      <c r="D158" s="414"/>
      <c r="E158" s="415"/>
      <c r="F158" s="416"/>
      <c r="G158" s="417"/>
      <c r="H158" s="418"/>
      <c r="I158" s="419"/>
      <c r="J158" s="419"/>
      <c r="K158" s="419"/>
      <c r="L158" s="419"/>
      <c r="M158" s="419"/>
      <c r="N158" s="420" t="s">
        <v>145</v>
      </c>
      <c r="O158" s="421"/>
      <c r="P158" s="406">
        <f>+AA157</f>
        <v>111</v>
      </c>
      <c r="Q158" s="422">
        <f>+AE157</f>
        <v>199</v>
      </c>
      <c r="R158" s="406"/>
      <c r="S158" s="406"/>
      <c r="T158" s="423"/>
      <c r="U158" s="424"/>
      <c r="V158" s="443"/>
      <c r="W158" s="444"/>
      <c r="AA158" s="15"/>
      <c r="AB158" s="15"/>
      <c r="AC158" s="226"/>
      <c r="AD158" s="226"/>
      <c r="AE158" s="412"/>
      <c r="AF158" s="441"/>
      <c r="AG158" s="226"/>
      <c r="AH158" s="226"/>
      <c r="AI158" s="226"/>
      <c r="AJ158" s="226"/>
      <c r="AK158" s="226"/>
    </row>
    <row r="159" spans="1:37" ht="24.95" customHeight="1" thickBot="1" x14ac:dyDescent="0.3">
      <c r="A159" s="396"/>
      <c r="B159" s="449"/>
      <c r="C159" s="427"/>
      <c r="D159" s="427"/>
      <c r="E159" s="428"/>
      <c r="F159" s="429"/>
      <c r="G159" s="430"/>
      <c r="H159" s="431"/>
      <c r="I159" s="432"/>
      <c r="J159" s="432"/>
      <c r="K159" s="432"/>
      <c r="L159" s="432"/>
      <c r="M159" s="432"/>
      <c r="N159" s="420" t="s">
        <v>146</v>
      </c>
      <c r="O159" s="421"/>
      <c r="P159" s="433">
        <f>+AC157</f>
        <v>1.1808510638297873</v>
      </c>
      <c r="Q159" s="434">
        <f>+AG157</f>
        <v>1.1371428571428572</v>
      </c>
      <c r="R159" s="406"/>
      <c r="S159" s="406"/>
      <c r="T159" s="435"/>
      <c r="U159" s="436"/>
      <c r="V159" s="443"/>
      <c r="W159" s="444"/>
      <c r="AA159" s="15"/>
      <c r="AB159" s="15"/>
      <c r="AC159" s="226"/>
      <c r="AD159" s="226"/>
      <c r="AE159" s="412"/>
      <c r="AF159" s="441"/>
      <c r="AG159" s="226"/>
      <c r="AH159" s="226"/>
      <c r="AI159" s="226"/>
      <c r="AJ159" s="226"/>
      <c r="AK159" s="226"/>
    </row>
    <row r="160" spans="1:37" ht="24.95" customHeight="1" thickBot="1" x14ac:dyDescent="0.3">
      <c r="A160" s="396"/>
      <c r="B160" s="447" t="s">
        <v>362</v>
      </c>
      <c r="C160" s="398" t="s">
        <v>363</v>
      </c>
      <c r="D160" s="398" t="s">
        <v>364</v>
      </c>
      <c r="E160" s="399" t="s">
        <v>365</v>
      </c>
      <c r="F160" s="400"/>
      <c r="G160" s="401" t="s">
        <v>366</v>
      </c>
      <c r="H160" s="402"/>
      <c r="I160" s="403" t="s">
        <v>88</v>
      </c>
      <c r="J160" s="403" t="s">
        <v>95</v>
      </c>
      <c r="K160" s="403" t="s">
        <v>76</v>
      </c>
      <c r="L160" s="403" t="s">
        <v>101</v>
      </c>
      <c r="M160" s="403" t="s">
        <v>89</v>
      </c>
      <c r="N160" s="404">
        <v>2019</v>
      </c>
      <c r="O160" s="406"/>
      <c r="P160" s="406"/>
      <c r="Q160" s="407"/>
      <c r="R160" s="406"/>
      <c r="S160" s="406"/>
      <c r="T160" s="408">
        <f>SUM(P161:S161)</f>
        <v>28</v>
      </c>
      <c r="U160" s="409">
        <f>+AK160</f>
        <v>0.31818181818181818</v>
      </c>
      <c r="V160" s="439"/>
      <c r="W160" s="440"/>
      <c r="AA160" s="15">
        <v>15</v>
      </c>
      <c r="AB160" s="15">
        <v>41</v>
      </c>
      <c r="AC160" s="226">
        <f t="shared" si="11"/>
        <v>0.36585365853658536</v>
      </c>
      <c r="AD160" s="226"/>
      <c r="AE160" s="412">
        <v>13</v>
      </c>
      <c r="AF160" s="441">
        <f>AF$148</f>
        <v>47</v>
      </c>
      <c r="AG160" s="226">
        <f t="shared" si="12"/>
        <v>0.27659574468085107</v>
      </c>
      <c r="AH160" s="226"/>
      <c r="AI160" s="15">
        <f>+AA160+AE160</f>
        <v>28</v>
      </c>
      <c r="AJ160" s="15">
        <f>+AB160+AF160</f>
        <v>88</v>
      </c>
      <c r="AK160" s="168">
        <f>+AI160/AJ160</f>
        <v>0.31818181818181818</v>
      </c>
    </row>
    <row r="161" spans="1:39" ht="24.95" customHeight="1" thickBot="1" x14ac:dyDescent="0.3">
      <c r="A161" s="396"/>
      <c r="B161" s="448"/>
      <c r="C161" s="414"/>
      <c r="D161" s="414"/>
      <c r="E161" s="415"/>
      <c r="F161" s="416"/>
      <c r="G161" s="417"/>
      <c r="H161" s="418"/>
      <c r="I161" s="419"/>
      <c r="J161" s="419"/>
      <c r="K161" s="419"/>
      <c r="L161" s="419"/>
      <c r="M161" s="419"/>
      <c r="N161" s="420" t="s">
        <v>145</v>
      </c>
      <c r="O161" s="421"/>
      <c r="P161" s="406">
        <f>+AA160</f>
        <v>15</v>
      </c>
      <c r="Q161" s="422">
        <f>+AE160</f>
        <v>13</v>
      </c>
      <c r="R161" s="406"/>
      <c r="S161" s="406"/>
      <c r="T161" s="423"/>
      <c r="U161" s="424"/>
      <c r="V161" s="443"/>
      <c r="W161" s="444"/>
      <c r="AA161" s="15"/>
      <c r="AB161" s="15"/>
      <c r="AC161" s="226"/>
      <c r="AD161" s="226"/>
      <c r="AE161" s="412"/>
      <c r="AF161" s="441"/>
      <c r="AG161" s="226"/>
      <c r="AH161" s="226"/>
      <c r="AI161" s="226"/>
      <c r="AJ161" s="226"/>
      <c r="AK161" s="226"/>
    </row>
    <row r="162" spans="1:39" ht="24.95" customHeight="1" thickBot="1" x14ac:dyDescent="0.3">
      <c r="A162" s="396"/>
      <c r="B162" s="448"/>
      <c r="C162" s="414"/>
      <c r="D162" s="427"/>
      <c r="E162" s="428"/>
      <c r="F162" s="429"/>
      <c r="G162" s="430"/>
      <c r="H162" s="431"/>
      <c r="I162" s="432"/>
      <c r="J162" s="432"/>
      <c r="K162" s="432"/>
      <c r="L162" s="432"/>
      <c r="M162" s="432"/>
      <c r="N162" s="420" t="s">
        <v>146</v>
      </c>
      <c r="O162" s="421"/>
      <c r="P162" s="433">
        <f>+AC160</f>
        <v>0.36585365853658536</v>
      </c>
      <c r="Q162" s="434">
        <f>+AG160</f>
        <v>0.27659574468085107</v>
      </c>
      <c r="R162" s="406"/>
      <c r="S162" s="406"/>
      <c r="T162" s="435"/>
      <c r="U162" s="436"/>
      <c r="V162" s="443"/>
      <c r="W162" s="444"/>
      <c r="AA162" s="15"/>
      <c r="AB162" s="15"/>
      <c r="AC162" s="226"/>
      <c r="AD162" s="226"/>
      <c r="AE162" s="412"/>
      <c r="AF162" s="441"/>
      <c r="AG162" s="226"/>
      <c r="AH162" s="226"/>
      <c r="AI162" s="226"/>
      <c r="AJ162" s="226"/>
      <c r="AK162" s="226"/>
    </row>
    <row r="163" spans="1:39" ht="24.95" customHeight="1" thickBot="1" x14ac:dyDescent="0.3">
      <c r="A163" s="396"/>
      <c r="B163" s="448"/>
      <c r="C163" s="414"/>
      <c r="D163" s="398" t="s">
        <v>367</v>
      </c>
      <c r="E163" s="399" t="s">
        <v>368</v>
      </c>
      <c r="F163" s="400"/>
      <c r="G163" s="401" t="s">
        <v>369</v>
      </c>
      <c r="H163" s="402"/>
      <c r="I163" s="403" t="s">
        <v>88</v>
      </c>
      <c r="J163" s="403" t="s">
        <v>95</v>
      </c>
      <c r="K163" s="403" t="s">
        <v>76</v>
      </c>
      <c r="L163" s="403" t="s">
        <v>101</v>
      </c>
      <c r="M163" s="403" t="s">
        <v>89</v>
      </c>
      <c r="N163" s="404">
        <v>2019</v>
      </c>
      <c r="O163" s="406"/>
      <c r="P163" s="406"/>
      <c r="Q163" s="407"/>
      <c r="R163" s="406"/>
      <c r="S163" s="406"/>
      <c r="T163" s="408">
        <f>SUM(P164:S164)</f>
        <v>11</v>
      </c>
      <c r="U163" s="409">
        <f>+AK163</f>
        <v>0.125</v>
      </c>
      <c r="V163" s="439"/>
      <c r="W163" s="440"/>
      <c r="AA163" s="15">
        <v>6</v>
      </c>
      <c r="AB163" s="15">
        <v>41</v>
      </c>
      <c r="AC163" s="226">
        <f t="shared" si="11"/>
        <v>0.14634146341463414</v>
      </c>
      <c r="AD163" s="226"/>
      <c r="AE163" s="412">
        <v>5</v>
      </c>
      <c r="AF163" s="441">
        <f t="shared" ref="AF163:AF166" si="13">AF$148</f>
        <v>47</v>
      </c>
      <c r="AG163" s="226">
        <f t="shared" si="12"/>
        <v>0.10638297872340426</v>
      </c>
      <c r="AH163" s="226"/>
      <c r="AI163" s="15">
        <f>+AA163+AE163</f>
        <v>11</v>
      </c>
      <c r="AJ163" s="15">
        <f>+AB163+AF163</f>
        <v>88</v>
      </c>
      <c r="AK163" s="168">
        <f>+AI163/AJ163</f>
        <v>0.125</v>
      </c>
    </row>
    <row r="164" spans="1:39" ht="24.95" customHeight="1" thickBot="1" x14ac:dyDescent="0.3">
      <c r="A164" s="396"/>
      <c r="B164" s="448"/>
      <c r="C164" s="414"/>
      <c r="D164" s="414"/>
      <c r="E164" s="415"/>
      <c r="F164" s="416"/>
      <c r="G164" s="417"/>
      <c r="H164" s="418"/>
      <c r="I164" s="419"/>
      <c r="J164" s="419"/>
      <c r="K164" s="419"/>
      <c r="L164" s="419"/>
      <c r="M164" s="419"/>
      <c r="N164" s="420" t="s">
        <v>145</v>
      </c>
      <c r="O164" s="421"/>
      <c r="P164" s="406">
        <f>+AA163</f>
        <v>6</v>
      </c>
      <c r="Q164" s="422">
        <f>+AE163</f>
        <v>5</v>
      </c>
      <c r="R164" s="406"/>
      <c r="S164" s="406"/>
      <c r="T164" s="423"/>
      <c r="U164" s="424"/>
      <c r="V164" s="443"/>
      <c r="W164" s="444"/>
      <c r="AA164" s="15"/>
      <c r="AB164" s="15"/>
      <c r="AC164" s="226"/>
      <c r="AD164" s="226"/>
      <c r="AE164" s="412"/>
      <c r="AF164" s="441"/>
      <c r="AG164" s="226"/>
      <c r="AH164" s="226"/>
      <c r="AI164" s="226"/>
      <c r="AJ164" s="226"/>
      <c r="AK164" s="226"/>
    </row>
    <row r="165" spans="1:39" ht="24.95" customHeight="1" thickBot="1" x14ac:dyDescent="0.3">
      <c r="A165" s="396"/>
      <c r="B165" s="448"/>
      <c r="C165" s="414"/>
      <c r="D165" s="427"/>
      <c r="E165" s="428"/>
      <c r="F165" s="429"/>
      <c r="G165" s="430"/>
      <c r="H165" s="431"/>
      <c r="I165" s="432"/>
      <c r="J165" s="432"/>
      <c r="K165" s="432"/>
      <c r="L165" s="432"/>
      <c r="M165" s="432"/>
      <c r="N165" s="420" t="s">
        <v>146</v>
      </c>
      <c r="O165" s="421"/>
      <c r="P165" s="433">
        <f>+AC163</f>
        <v>0.14634146341463414</v>
      </c>
      <c r="Q165" s="434">
        <f>+AG163</f>
        <v>0.10638297872340426</v>
      </c>
      <c r="R165" s="406"/>
      <c r="S165" s="406"/>
      <c r="T165" s="435"/>
      <c r="U165" s="436"/>
      <c r="V165" s="443"/>
      <c r="W165" s="444"/>
      <c r="AA165" s="15"/>
      <c r="AB165" s="15"/>
      <c r="AC165" s="226"/>
      <c r="AD165" s="226"/>
      <c r="AE165" s="412"/>
      <c r="AF165" s="441"/>
      <c r="AG165" s="226"/>
      <c r="AH165" s="226"/>
      <c r="AI165" s="226"/>
      <c r="AJ165" s="226"/>
      <c r="AK165" s="226"/>
    </row>
    <row r="166" spans="1:39" ht="24.95" customHeight="1" thickBot="1" x14ac:dyDescent="0.3">
      <c r="A166" s="396"/>
      <c r="B166" s="448"/>
      <c r="C166" s="414"/>
      <c r="D166" s="398" t="s">
        <v>370</v>
      </c>
      <c r="E166" s="399" t="s">
        <v>371</v>
      </c>
      <c r="F166" s="400"/>
      <c r="G166" s="401" t="s">
        <v>372</v>
      </c>
      <c r="H166" s="402"/>
      <c r="I166" s="403" t="s">
        <v>88</v>
      </c>
      <c r="J166" s="403" t="s">
        <v>95</v>
      </c>
      <c r="K166" s="403" t="s">
        <v>76</v>
      </c>
      <c r="L166" s="403" t="s">
        <v>77</v>
      </c>
      <c r="M166" s="403" t="s">
        <v>89</v>
      </c>
      <c r="N166" s="404">
        <v>2019</v>
      </c>
      <c r="O166" s="406"/>
      <c r="P166" s="406"/>
      <c r="Q166" s="407"/>
      <c r="R166" s="406"/>
      <c r="S166" s="406"/>
      <c r="T166" s="408">
        <f>SUM(P167:S167)</f>
        <v>13</v>
      </c>
      <c r="U166" s="409">
        <f>+AK166</f>
        <v>0.14772727272727273</v>
      </c>
      <c r="V166" s="439"/>
      <c r="W166" s="440"/>
      <c r="AA166" s="15">
        <v>5</v>
      </c>
      <c r="AB166" s="15">
        <v>41</v>
      </c>
      <c r="AC166" s="226">
        <f t="shared" si="11"/>
        <v>0.12195121951219512</v>
      </c>
      <c r="AD166" s="226"/>
      <c r="AE166" s="412">
        <v>8</v>
      </c>
      <c r="AF166" s="441">
        <f t="shared" si="13"/>
        <v>47</v>
      </c>
      <c r="AG166" s="226">
        <f t="shared" si="12"/>
        <v>0.1702127659574468</v>
      </c>
      <c r="AH166" s="226"/>
      <c r="AI166" s="15">
        <f>+AA166+AE166</f>
        <v>13</v>
      </c>
      <c r="AJ166" s="15">
        <f>+AB166+AF166</f>
        <v>88</v>
      </c>
      <c r="AK166" s="168">
        <f>+AI166/AJ166</f>
        <v>0.14772727272727273</v>
      </c>
    </row>
    <row r="167" spans="1:39" ht="24.95" customHeight="1" thickBot="1" x14ac:dyDescent="0.3">
      <c r="A167" s="450"/>
      <c r="B167" s="448"/>
      <c r="C167" s="414"/>
      <c r="D167" s="414"/>
      <c r="E167" s="415"/>
      <c r="F167" s="416"/>
      <c r="G167" s="417"/>
      <c r="H167" s="418"/>
      <c r="I167" s="419"/>
      <c r="J167" s="419"/>
      <c r="K167" s="419"/>
      <c r="L167" s="419"/>
      <c r="M167" s="419"/>
      <c r="N167" s="420" t="s">
        <v>145</v>
      </c>
      <c r="O167" s="421"/>
      <c r="P167" s="406">
        <f>+AA166</f>
        <v>5</v>
      </c>
      <c r="Q167" s="422">
        <f>+AE166</f>
        <v>8</v>
      </c>
      <c r="R167" s="406"/>
      <c r="S167" s="406"/>
      <c r="T167" s="423"/>
      <c r="U167" s="424"/>
      <c r="V167" s="443"/>
      <c r="W167" s="444"/>
      <c r="AA167" s="15"/>
      <c r="AB167" s="15"/>
      <c r="AC167" s="226"/>
      <c r="AD167" s="226"/>
      <c r="AE167" s="412"/>
      <c r="AF167" s="441"/>
      <c r="AG167" s="226"/>
      <c r="AH167" s="226"/>
      <c r="AI167" s="226"/>
      <c r="AJ167" s="226"/>
      <c r="AK167" s="226"/>
    </row>
    <row r="168" spans="1:39" ht="24.95" customHeight="1" thickBot="1" x14ac:dyDescent="0.3">
      <c r="A168" s="450"/>
      <c r="B168" s="449"/>
      <c r="C168" s="427"/>
      <c r="D168" s="427"/>
      <c r="E168" s="428"/>
      <c r="F168" s="429"/>
      <c r="G168" s="430"/>
      <c r="H168" s="431"/>
      <c r="I168" s="432"/>
      <c r="J168" s="432"/>
      <c r="K168" s="432"/>
      <c r="L168" s="432"/>
      <c r="M168" s="432"/>
      <c r="N168" s="420" t="s">
        <v>146</v>
      </c>
      <c r="O168" s="421"/>
      <c r="P168" s="433">
        <f>+AC166</f>
        <v>0.12195121951219512</v>
      </c>
      <c r="Q168" s="434">
        <f>+AG166</f>
        <v>0.1702127659574468</v>
      </c>
      <c r="R168" s="406"/>
      <c r="S168" s="406"/>
      <c r="T168" s="435"/>
      <c r="U168" s="436"/>
      <c r="V168" s="443"/>
      <c r="W168" s="444"/>
      <c r="AA168" s="15"/>
      <c r="AB168" s="15"/>
      <c r="AC168" s="226"/>
      <c r="AD168" s="226"/>
      <c r="AE168" s="412"/>
      <c r="AF168" s="441"/>
      <c r="AG168" s="226"/>
      <c r="AH168" s="226"/>
      <c r="AI168" s="226"/>
      <c r="AJ168" s="226"/>
      <c r="AK168" s="226"/>
    </row>
    <row r="169" spans="1:39" ht="24.95" customHeight="1" thickBot="1" x14ac:dyDescent="0.3">
      <c r="A169" s="451" t="s">
        <v>373</v>
      </c>
      <c r="B169" s="452" t="s">
        <v>374</v>
      </c>
      <c r="C169" s="453" t="s">
        <v>375</v>
      </c>
      <c r="D169" s="453" t="s">
        <v>376</v>
      </c>
      <c r="E169" s="454" t="s">
        <v>377</v>
      </c>
      <c r="F169" s="455"/>
      <c r="G169" s="456" t="s">
        <v>378</v>
      </c>
      <c r="H169" s="457"/>
      <c r="I169" s="458" t="s">
        <v>88</v>
      </c>
      <c r="J169" s="458" t="s">
        <v>95</v>
      </c>
      <c r="K169" s="458" t="s">
        <v>76</v>
      </c>
      <c r="L169" s="458" t="s">
        <v>77</v>
      </c>
      <c r="M169" s="458" t="s">
        <v>89</v>
      </c>
      <c r="N169" s="459">
        <v>2019</v>
      </c>
      <c r="O169" s="460"/>
      <c r="P169" s="460"/>
      <c r="Q169" s="461"/>
      <c r="R169" s="460"/>
      <c r="S169" s="460"/>
      <c r="T169" s="462">
        <f>SUM(P170:S170)</f>
        <v>328</v>
      </c>
      <c r="U169" s="463">
        <f>+AK169</f>
        <v>0.17615467239527391</v>
      </c>
      <c r="V169" s="464"/>
      <c r="W169" s="465"/>
      <c r="AA169" s="15">
        <v>129</v>
      </c>
      <c r="AB169" s="15">
        <v>1080</v>
      </c>
      <c r="AC169" s="226">
        <f t="shared" si="11"/>
        <v>0.11944444444444445</v>
      </c>
      <c r="AD169" s="226"/>
      <c r="AE169" s="315">
        <v>199</v>
      </c>
      <c r="AF169" s="466">
        <v>782</v>
      </c>
      <c r="AG169" s="226">
        <f t="shared" si="12"/>
        <v>0.25447570332480818</v>
      </c>
      <c r="AH169" s="226"/>
      <c r="AI169" s="15">
        <f>+AA169+AE169</f>
        <v>328</v>
      </c>
      <c r="AJ169" s="15">
        <f>+AB169+AF169</f>
        <v>1862</v>
      </c>
      <c r="AK169" s="168">
        <f>+AI169/AJ169</f>
        <v>0.17615467239527391</v>
      </c>
    </row>
    <row r="170" spans="1:39" ht="24.95" customHeight="1" thickBot="1" x14ac:dyDescent="0.3">
      <c r="A170" s="451"/>
      <c r="B170" s="467"/>
      <c r="C170" s="468"/>
      <c r="D170" s="468"/>
      <c r="E170" s="469"/>
      <c r="F170" s="470"/>
      <c r="G170" s="471"/>
      <c r="H170" s="472"/>
      <c r="I170" s="473"/>
      <c r="J170" s="473"/>
      <c r="K170" s="473"/>
      <c r="L170" s="473"/>
      <c r="M170" s="473"/>
      <c r="N170" s="474" t="s">
        <v>145</v>
      </c>
      <c r="O170" s="475"/>
      <c r="P170" s="460">
        <f>+AA169</f>
        <v>129</v>
      </c>
      <c r="Q170" s="476">
        <f>+AE169</f>
        <v>199</v>
      </c>
      <c r="R170" s="460"/>
      <c r="S170" s="460"/>
      <c r="T170" s="477"/>
      <c r="U170" s="478"/>
      <c r="V170" s="479"/>
      <c r="W170" s="480"/>
      <c r="AA170" s="15"/>
      <c r="AB170" s="15"/>
      <c r="AC170" s="226"/>
      <c r="AD170" s="226"/>
      <c r="AE170" s="315"/>
      <c r="AF170" s="466"/>
      <c r="AG170" s="226"/>
      <c r="AH170" s="226"/>
      <c r="AI170" s="226"/>
      <c r="AJ170" s="226"/>
      <c r="AK170" s="226"/>
    </row>
    <row r="171" spans="1:39" ht="24.95" customHeight="1" thickBot="1" x14ac:dyDescent="0.3">
      <c r="A171" s="451"/>
      <c r="B171" s="467"/>
      <c r="C171" s="468"/>
      <c r="D171" s="481"/>
      <c r="E171" s="482"/>
      <c r="F171" s="483"/>
      <c r="G171" s="484"/>
      <c r="H171" s="485"/>
      <c r="I171" s="486"/>
      <c r="J171" s="486"/>
      <c r="K171" s="486"/>
      <c r="L171" s="486"/>
      <c r="M171" s="486"/>
      <c r="N171" s="474" t="s">
        <v>146</v>
      </c>
      <c r="O171" s="475"/>
      <c r="P171" s="487">
        <f>+AC169</f>
        <v>0.11944444444444445</v>
      </c>
      <c r="Q171" s="488">
        <f>+AG169</f>
        <v>0.25447570332480818</v>
      </c>
      <c r="R171" s="460"/>
      <c r="S171" s="460"/>
      <c r="T171" s="489"/>
      <c r="U171" s="490"/>
      <c r="V171" s="479"/>
      <c r="W171" s="480"/>
      <c r="AA171" s="15"/>
      <c r="AB171" s="15"/>
      <c r="AC171" s="226"/>
      <c r="AD171" s="226"/>
      <c r="AE171" s="315"/>
      <c r="AF171" s="466"/>
      <c r="AG171" s="226"/>
      <c r="AH171" s="226"/>
      <c r="AI171" s="226"/>
      <c r="AJ171" s="226"/>
      <c r="AK171" s="226"/>
    </row>
    <row r="172" spans="1:39" ht="33" customHeight="1" thickBot="1" x14ac:dyDescent="0.3">
      <c r="A172" s="451"/>
      <c r="B172" s="467"/>
      <c r="C172" s="468"/>
      <c r="D172" s="453" t="s">
        <v>379</v>
      </c>
      <c r="E172" s="454" t="s">
        <v>380</v>
      </c>
      <c r="F172" s="455"/>
      <c r="G172" s="456" t="s">
        <v>381</v>
      </c>
      <c r="H172" s="457"/>
      <c r="I172" s="458" t="s">
        <v>88</v>
      </c>
      <c r="J172" s="458" t="s">
        <v>95</v>
      </c>
      <c r="K172" s="458" t="s">
        <v>76</v>
      </c>
      <c r="L172" s="458" t="s">
        <v>77</v>
      </c>
      <c r="M172" s="458" t="s">
        <v>78</v>
      </c>
      <c r="N172" s="459">
        <v>2019</v>
      </c>
      <c r="O172" s="460"/>
      <c r="P172" s="460"/>
      <c r="Q172" s="461"/>
      <c r="R172" s="460"/>
      <c r="S172" s="460"/>
      <c r="T172" s="462">
        <f>SUM(P173:S173)</f>
        <v>328</v>
      </c>
      <c r="U172" s="463">
        <f>+AK172</f>
        <v>0.57692307692307687</v>
      </c>
      <c r="V172" s="464"/>
      <c r="W172" s="465"/>
      <c r="AA172" s="15">
        <v>129</v>
      </c>
      <c r="AB172" s="15">
        <v>52</v>
      </c>
      <c r="AC172" s="226">
        <f>((+AA172/AB172)-1)</f>
        <v>1.4807692307692308</v>
      </c>
      <c r="AD172" s="226"/>
      <c r="AE172" s="339">
        <f>AE169</f>
        <v>199</v>
      </c>
      <c r="AF172" s="340">
        <f>56+48+52</f>
        <v>156</v>
      </c>
      <c r="AG172" s="226">
        <f>((+AE172/AF172)-1)</f>
        <v>0.27564102564102555</v>
      </c>
      <c r="AH172" s="226"/>
      <c r="AI172" s="15">
        <f>+AA172+AE172</f>
        <v>328</v>
      </c>
      <c r="AJ172" s="15">
        <f>+AB172+AF172</f>
        <v>208</v>
      </c>
      <c r="AK172" s="226">
        <f>((+AI172/AJ172)-1)</f>
        <v>0.57692307692307687</v>
      </c>
    </row>
    <row r="173" spans="1:39" ht="33" customHeight="1" thickBot="1" x14ac:dyDescent="0.3">
      <c r="A173" s="451"/>
      <c r="B173" s="467"/>
      <c r="C173" s="468"/>
      <c r="D173" s="468"/>
      <c r="E173" s="469"/>
      <c r="F173" s="470"/>
      <c r="G173" s="471"/>
      <c r="H173" s="472"/>
      <c r="I173" s="473"/>
      <c r="J173" s="473"/>
      <c r="K173" s="473"/>
      <c r="L173" s="473"/>
      <c r="M173" s="473"/>
      <c r="N173" s="474" t="s">
        <v>145</v>
      </c>
      <c r="O173" s="475"/>
      <c r="P173" s="460">
        <f>+AA172</f>
        <v>129</v>
      </c>
      <c r="Q173" s="476">
        <f>+AE172</f>
        <v>199</v>
      </c>
      <c r="R173" s="460"/>
      <c r="S173" s="460"/>
      <c r="T173" s="477"/>
      <c r="U173" s="478"/>
      <c r="V173" s="479"/>
      <c r="W173" s="480"/>
      <c r="AA173" s="15"/>
      <c r="AB173" s="15"/>
      <c r="AC173" s="226"/>
      <c r="AD173" s="226"/>
      <c r="AE173" s="339"/>
      <c r="AF173" s="340"/>
      <c r="AG173" s="226"/>
      <c r="AH173" s="226"/>
      <c r="AI173" s="226"/>
      <c r="AJ173" s="226"/>
      <c r="AK173" s="226"/>
    </row>
    <row r="174" spans="1:39" ht="33" customHeight="1" thickBot="1" x14ac:dyDescent="0.3">
      <c r="A174" s="451"/>
      <c r="B174" s="467"/>
      <c r="C174" s="468"/>
      <c r="D174" s="481"/>
      <c r="E174" s="482"/>
      <c r="F174" s="483"/>
      <c r="G174" s="484"/>
      <c r="H174" s="485"/>
      <c r="I174" s="486"/>
      <c r="J174" s="486"/>
      <c r="K174" s="486"/>
      <c r="L174" s="486"/>
      <c r="M174" s="486"/>
      <c r="N174" s="474" t="s">
        <v>146</v>
      </c>
      <c r="O174" s="475"/>
      <c r="P174" s="487">
        <f>+AC172</f>
        <v>1.4807692307692308</v>
      </c>
      <c r="Q174" s="488">
        <f>+AG172</f>
        <v>0.27564102564102555</v>
      </c>
      <c r="R174" s="460"/>
      <c r="S174" s="460"/>
      <c r="T174" s="489"/>
      <c r="U174" s="490"/>
      <c r="V174" s="479"/>
      <c r="W174" s="480"/>
      <c r="AA174" s="15"/>
      <c r="AB174" s="15"/>
      <c r="AC174" s="226"/>
      <c r="AD174" s="226"/>
      <c r="AE174" s="339"/>
      <c r="AF174" s="340"/>
      <c r="AG174" s="226"/>
      <c r="AH174" s="226"/>
      <c r="AI174" s="226"/>
      <c r="AJ174" s="226"/>
      <c r="AK174" s="226"/>
    </row>
    <row r="175" spans="1:39" ht="24.95" customHeight="1" thickBot="1" x14ac:dyDescent="0.3">
      <c r="A175" s="451"/>
      <c r="B175" s="467"/>
      <c r="C175" s="468"/>
      <c r="D175" s="453" t="s">
        <v>382</v>
      </c>
      <c r="E175" s="454" t="s">
        <v>383</v>
      </c>
      <c r="F175" s="455"/>
      <c r="G175" s="456" t="s">
        <v>384</v>
      </c>
      <c r="H175" s="457"/>
      <c r="I175" s="458" t="s">
        <v>88</v>
      </c>
      <c r="J175" s="458" t="s">
        <v>95</v>
      </c>
      <c r="K175" s="458" t="s">
        <v>76</v>
      </c>
      <c r="L175" s="458" t="s">
        <v>77</v>
      </c>
      <c r="M175" s="458" t="s">
        <v>89</v>
      </c>
      <c r="N175" s="459">
        <v>2019</v>
      </c>
      <c r="O175" s="460"/>
      <c r="P175" s="460"/>
      <c r="Q175" s="461"/>
      <c r="R175" s="460"/>
      <c r="S175" s="460"/>
      <c r="T175" s="462">
        <f>SUM(P176:S176)</f>
        <v>145</v>
      </c>
      <c r="U175" s="463">
        <f>+AK175</f>
        <v>0.42397660818713451</v>
      </c>
      <c r="V175" s="464"/>
      <c r="W175" s="465"/>
      <c r="AA175" s="15">
        <f>+AA187+AA190+AA193</f>
        <v>47</v>
      </c>
      <c r="AB175" s="15">
        <v>139</v>
      </c>
      <c r="AC175" s="226">
        <f t="shared" ref="AC175:AC193" si="14">+AA175/AB175</f>
        <v>0.33812949640287771</v>
      </c>
      <c r="AD175" s="226"/>
      <c r="AE175" s="389">
        <f>+AE187+AE190+AE193</f>
        <v>98</v>
      </c>
      <c r="AF175" s="491">
        <v>203</v>
      </c>
      <c r="AG175" s="226">
        <f t="shared" ref="AG175:AG193" si="15">+AE175/AF175</f>
        <v>0.48275862068965519</v>
      </c>
      <c r="AH175" s="226"/>
      <c r="AI175" s="15">
        <f>+AA175+AE175</f>
        <v>145</v>
      </c>
      <c r="AJ175" s="15">
        <f>+AB175+AF175</f>
        <v>342</v>
      </c>
      <c r="AK175" s="168">
        <f>+AI175/AJ175</f>
        <v>0.42397660818713451</v>
      </c>
      <c r="AM175" t="s">
        <v>385</v>
      </c>
    </row>
    <row r="176" spans="1:39" ht="24.95" customHeight="1" thickBot="1" x14ac:dyDescent="0.3">
      <c r="A176" s="451"/>
      <c r="B176" s="467"/>
      <c r="C176" s="468"/>
      <c r="D176" s="468"/>
      <c r="E176" s="469"/>
      <c r="F176" s="470"/>
      <c r="G176" s="471"/>
      <c r="H176" s="472"/>
      <c r="I176" s="473"/>
      <c r="J176" s="473"/>
      <c r="K176" s="473"/>
      <c r="L176" s="473"/>
      <c r="M176" s="473"/>
      <c r="N176" s="474" t="s">
        <v>145</v>
      </c>
      <c r="O176" s="475"/>
      <c r="P176" s="460">
        <f>+AA175</f>
        <v>47</v>
      </c>
      <c r="Q176" s="476">
        <f>+AE175</f>
        <v>98</v>
      </c>
      <c r="R176" s="460"/>
      <c r="S176" s="460"/>
      <c r="T176" s="477"/>
      <c r="U176" s="478"/>
      <c r="V176" s="479"/>
      <c r="W176" s="480"/>
      <c r="AA176" s="15"/>
      <c r="AB176" s="15"/>
      <c r="AC176" s="226"/>
      <c r="AD176" s="226"/>
      <c r="AE176" s="389"/>
      <c r="AF176" s="491"/>
      <c r="AG176" s="226"/>
      <c r="AH176" s="226"/>
      <c r="AI176" s="226"/>
      <c r="AJ176" s="226"/>
      <c r="AK176" s="226"/>
    </row>
    <row r="177" spans="1:37" ht="24.95" customHeight="1" thickBot="1" x14ac:dyDescent="0.3">
      <c r="A177" s="451"/>
      <c r="B177" s="492"/>
      <c r="C177" s="481"/>
      <c r="D177" s="481"/>
      <c r="E177" s="482"/>
      <c r="F177" s="483"/>
      <c r="G177" s="484"/>
      <c r="H177" s="485"/>
      <c r="I177" s="486"/>
      <c r="J177" s="486"/>
      <c r="K177" s="486"/>
      <c r="L177" s="486"/>
      <c r="M177" s="486"/>
      <c r="N177" s="474" t="s">
        <v>146</v>
      </c>
      <c r="O177" s="475"/>
      <c r="P177" s="487">
        <f>+AC175</f>
        <v>0.33812949640287771</v>
      </c>
      <c r="Q177" s="488">
        <f>+AG175</f>
        <v>0.48275862068965519</v>
      </c>
      <c r="R177" s="460"/>
      <c r="S177" s="460"/>
      <c r="T177" s="489"/>
      <c r="U177" s="490"/>
      <c r="V177" s="479"/>
      <c r="W177" s="480"/>
      <c r="AA177" s="15"/>
      <c r="AB177" s="15"/>
      <c r="AC177" s="226"/>
      <c r="AD177" s="226"/>
      <c r="AE177" s="389"/>
      <c r="AF177" s="491"/>
      <c r="AG177" s="226"/>
      <c r="AH177" s="226"/>
      <c r="AI177" s="226"/>
      <c r="AJ177" s="226"/>
      <c r="AK177" s="226"/>
    </row>
    <row r="178" spans="1:37" ht="24.95" customHeight="1" thickBot="1" x14ac:dyDescent="0.3">
      <c r="A178" s="451"/>
      <c r="B178" s="493" t="s">
        <v>386</v>
      </c>
      <c r="C178" s="453" t="s">
        <v>387</v>
      </c>
      <c r="D178" s="453" t="s">
        <v>388</v>
      </c>
      <c r="E178" s="454" t="s">
        <v>389</v>
      </c>
      <c r="F178" s="455"/>
      <c r="G178" s="456" t="s">
        <v>390</v>
      </c>
      <c r="H178" s="457"/>
      <c r="I178" s="458" t="s">
        <v>88</v>
      </c>
      <c r="J178" s="458" t="s">
        <v>95</v>
      </c>
      <c r="K178" s="458" t="s">
        <v>76</v>
      </c>
      <c r="L178" s="458" t="s">
        <v>77</v>
      </c>
      <c r="M178" s="458" t="s">
        <v>89</v>
      </c>
      <c r="N178" s="459">
        <v>2019</v>
      </c>
      <c r="O178" s="460"/>
      <c r="P178" s="460"/>
      <c r="Q178" s="461"/>
      <c r="R178" s="460"/>
      <c r="S178" s="460"/>
      <c r="T178" s="462">
        <f>SUM(P179:S179)</f>
        <v>1862</v>
      </c>
      <c r="U178" s="463">
        <f>+AK178</f>
        <v>0.98154981549815501</v>
      </c>
      <c r="V178" s="464"/>
      <c r="W178" s="465"/>
      <c r="AA178" s="15">
        <v>1080</v>
      </c>
      <c r="AB178" s="15">
        <v>950</v>
      </c>
      <c r="AC178" s="226">
        <f t="shared" si="14"/>
        <v>1.1368421052631579</v>
      </c>
      <c r="AD178" s="226"/>
      <c r="AE178" s="339">
        <f>AF169</f>
        <v>782</v>
      </c>
      <c r="AF178" s="315">
        <v>947</v>
      </c>
      <c r="AG178" s="226">
        <f t="shared" si="15"/>
        <v>0.82576557550158391</v>
      </c>
      <c r="AH178" s="226"/>
      <c r="AI178" s="15">
        <f>+AA178+AE178</f>
        <v>1862</v>
      </c>
      <c r="AJ178" s="15">
        <f>+AB178+AF178</f>
        <v>1897</v>
      </c>
      <c r="AK178" s="168">
        <f>+AI178/AJ178</f>
        <v>0.98154981549815501</v>
      </c>
    </row>
    <row r="179" spans="1:37" ht="24.95" customHeight="1" thickBot="1" x14ac:dyDescent="0.3">
      <c r="A179" s="451"/>
      <c r="B179" s="494"/>
      <c r="C179" s="468"/>
      <c r="D179" s="468"/>
      <c r="E179" s="469"/>
      <c r="F179" s="470"/>
      <c r="G179" s="471"/>
      <c r="H179" s="472"/>
      <c r="I179" s="473"/>
      <c r="J179" s="473"/>
      <c r="K179" s="473"/>
      <c r="L179" s="473"/>
      <c r="M179" s="473"/>
      <c r="N179" s="474" t="s">
        <v>145</v>
      </c>
      <c r="O179" s="475"/>
      <c r="P179" s="460">
        <f>+AA178</f>
        <v>1080</v>
      </c>
      <c r="Q179" s="476">
        <f>+AE178</f>
        <v>782</v>
      </c>
      <c r="R179" s="460"/>
      <c r="S179" s="460"/>
      <c r="T179" s="477"/>
      <c r="U179" s="478"/>
      <c r="V179" s="479"/>
      <c r="W179" s="480"/>
      <c r="AA179" s="15"/>
      <c r="AB179" s="15"/>
      <c r="AC179" s="226"/>
      <c r="AD179" s="226"/>
      <c r="AE179" s="339"/>
      <c r="AF179" s="315"/>
      <c r="AG179" s="226"/>
      <c r="AH179" s="226"/>
      <c r="AI179" s="226"/>
      <c r="AJ179" s="226"/>
      <c r="AK179" s="226"/>
    </row>
    <row r="180" spans="1:37" ht="24.95" customHeight="1" thickBot="1" x14ac:dyDescent="0.3">
      <c r="A180" s="451"/>
      <c r="B180" s="495"/>
      <c r="C180" s="481"/>
      <c r="D180" s="481"/>
      <c r="E180" s="482"/>
      <c r="F180" s="483"/>
      <c r="G180" s="484"/>
      <c r="H180" s="485"/>
      <c r="I180" s="486"/>
      <c r="J180" s="486"/>
      <c r="K180" s="486"/>
      <c r="L180" s="486"/>
      <c r="M180" s="486"/>
      <c r="N180" s="474" t="s">
        <v>146</v>
      </c>
      <c r="O180" s="475"/>
      <c r="P180" s="487">
        <f>+AC178</f>
        <v>1.1368421052631579</v>
      </c>
      <c r="Q180" s="488">
        <f>+AG178</f>
        <v>0.82576557550158391</v>
      </c>
      <c r="R180" s="460"/>
      <c r="S180" s="460"/>
      <c r="T180" s="489"/>
      <c r="U180" s="490"/>
      <c r="V180" s="479"/>
      <c r="W180" s="480"/>
      <c r="AA180" s="15"/>
      <c r="AB180" s="15"/>
      <c r="AC180" s="226"/>
      <c r="AD180" s="226"/>
      <c r="AE180" s="339"/>
      <c r="AF180" s="315"/>
      <c r="AG180" s="226"/>
      <c r="AH180" s="226"/>
      <c r="AI180" s="226"/>
      <c r="AJ180" s="226"/>
      <c r="AK180" s="226"/>
    </row>
    <row r="181" spans="1:37" ht="24.95" customHeight="1" thickBot="1" x14ac:dyDescent="0.3">
      <c r="A181" s="451"/>
      <c r="B181" s="493" t="s">
        <v>391</v>
      </c>
      <c r="C181" s="453" t="s">
        <v>392</v>
      </c>
      <c r="D181" s="453" t="s">
        <v>393</v>
      </c>
      <c r="E181" s="454" t="s">
        <v>394</v>
      </c>
      <c r="F181" s="455"/>
      <c r="G181" s="456" t="s">
        <v>395</v>
      </c>
      <c r="H181" s="457"/>
      <c r="I181" s="458" t="s">
        <v>88</v>
      </c>
      <c r="J181" s="458" t="s">
        <v>95</v>
      </c>
      <c r="K181" s="458" t="s">
        <v>76</v>
      </c>
      <c r="L181" s="458" t="s">
        <v>77</v>
      </c>
      <c r="M181" s="458" t="s">
        <v>89</v>
      </c>
      <c r="N181" s="459">
        <v>2019</v>
      </c>
      <c r="O181" s="460"/>
      <c r="P181" s="460"/>
      <c r="Q181" s="461"/>
      <c r="R181" s="460"/>
      <c r="S181" s="460"/>
      <c r="T181" s="462">
        <f>SUM(P182:S182)</f>
        <v>12847</v>
      </c>
      <c r="U181" s="463">
        <f>+AK181</f>
        <v>6.8995703544575724</v>
      </c>
      <c r="V181" s="464"/>
      <c r="W181" s="465"/>
      <c r="AA181" s="15">
        <v>6139</v>
      </c>
      <c r="AB181" s="15">
        <v>1080</v>
      </c>
      <c r="AC181" s="226">
        <f t="shared" si="14"/>
        <v>5.6842592592592593</v>
      </c>
      <c r="AD181" s="226"/>
      <c r="AE181" s="315">
        <v>6708</v>
      </c>
      <c r="AF181" s="339">
        <f>AF169</f>
        <v>782</v>
      </c>
      <c r="AG181" s="226">
        <f t="shared" si="15"/>
        <v>8.578005115089514</v>
      </c>
      <c r="AH181" s="226"/>
      <c r="AI181" s="15">
        <f>+AA181+AE181</f>
        <v>12847</v>
      </c>
      <c r="AJ181" s="15">
        <f>+AB181+AF181</f>
        <v>1862</v>
      </c>
      <c r="AK181" s="168">
        <f>+AI181/AJ181</f>
        <v>6.8995703544575724</v>
      </c>
    </row>
    <row r="182" spans="1:37" ht="24.95" customHeight="1" thickBot="1" x14ac:dyDescent="0.3">
      <c r="A182" s="451"/>
      <c r="B182" s="494"/>
      <c r="C182" s="468"/>
      <c r="D182" s="468"/>
      <c r="E182" s="469"/>
      <c r="F182" s="470"/>
      <c r="G182" s="471"/>
      <c r="H182" s="472"/>
      <c r="I182" s="473"/>
      <c r="J182" s="473"/>
      <c r="K182" s="473"/>
      <c r="L182" s="473"/>
      <c r="M182" s="473"/>
      <c r="N182" s="474" t="s">
        <v>145</v>
      </c>
      <c r="O182" s="475"/>
      <c r="P182" s="460">
        <f>+AA181</f>
        <v>6139</v>
      </c>
      <c r="Q182" s="476">
        <f>+AE181</f>
        <v>6708</v>
      </c>
      <c r="R182" s="460"/>
      <c r="S182" s="460"/>
      <c r="T182" s="477"/>
      <c r="U182" s="478"/>
      <c r="V182" s="479"/>
      <c r="W182" s="480"/>
      <c r="AA182" s="15"/>
      <c r="AB182" s="15"/>
      <c r="AC182" s="226"/>
      <c r="AD182" s="226"/>
      <c r="AE182" s="315"/>
      <c r="AF182" s="339"/>
      <c r="AG182" s="226"/>
      <c r="AH182" s="226"/>
      <c r="AI182" s="226"/>
      <c r="AJ182" s="226"/>
      <c r="AK182" s="226"/>
    </row>
    <row r="183" spans="1:37" ht="24.95" customHeight="1" thickBot="1" x14ac:dyDescent="0.3">
      <c r="A183" s="451"/>
      <c r="B183" s="495"/>
      <c r="C183" s="481"/>
      <c r="D183" s="481"/>
      <c r="E183" s="482"/>
      <c r="F183" s="483"/>
      <c r="G183" s="484"/>
      <c r="H183" s="485"/>
      <c r="I183" s="486"/>
      <c r="J183" s="486"/>
      <c r="K183" s="486"/>
      <c r="L183" s="486"/>
      <c r="M183" s="486"/>
      <c r="N183" s="474" t="s">
        <v>146</v>
      </c>
      <c r="O183" s="475"/>
      <c r="P183" s="487">
        <f>+AC181</f>
        <v>5.6842592592592593</v>
      </c>
      <c r="Q183" s="488">
        <f>+AG181</f>
        <v>8.578005115089514</v>
      </c>
      <c r="R183" s="460"/>
      <c r="S183" s="460"/>
      <c r="T183" s="489"/>
      <c r="U183" s="490"/>
      <c r="V183" s="479"/>
      <c r="W183" s="480"/>
      <c r="AA183" s="15"/>
      <c r="AB183" s="15"/>
      <c r="AC183" s="226"/>
      <c r="AD183" s="226"/>
      <c r="AE183" s="315"/>
      <c r="AF183" s="339"/>
      <c r="AG183" s="226"/>
      <c r="AH183" s="226"/>
      <c r="AI183" s="226"/>
      <c r="AJ183" s="226"/>
      <c r="AK183" s="226"/>
    </row>
    <row r="184" spans="1:37" ht="24.95" customHeight="1" thickBot="1" x14ac:dyDescent="0.3">
      <c r="A184" s="451"/>
      <c r="B184" s="493" t="s">
        <v>396</v>
      </c>
      <c r="C184" s="453" t="s">
        <v>397</v>
      </c>
      <c r="D184" s="453" t="s">
        <v>398</v>
      </c>
      <c r="E184" s="454" t="s">
        <v>399</v>
      </c>
      <c r="F184" s="455"/>
      <c r="G184" s="456" t="s">
        <v>400</v>
      </c>
      <c r="H184" s="457"/>
      <c r="I184" s="458" t="s">
        <v>88</v>
      </c>
      <c r="J184" s="458" t="s">
        <v>95</v>
      </c>
      <c r="K184" s="458" t="s">
        <v>76</v>
      </c>
      <c r="L184" s="458" t="s">
        <v>77</v>
      </c>
      <c r="M184" s="458" t="s">
        <v>89</v>
      </c>
      <c r="N184" s="459">
        <v>2019</v>
      </c>
      <c r="O184" s="460"/>
      <c r="P184" s="460"/>
      <c r="Q184" s="461"/>
      <c r="R184" s="460"/>
      <c r="S184" s="460"/>
      <c r="T184" s="462">
        <f>SUM(P185:S185)</f>
        <v>1290</v>
      </c>
      <c r="U184" s="463">
        <f>+AK184</f>
        <v>0.69280343716433945</v>
      </c>
      <c r="V184" s="464"/>
      <c r="W184" s="465"/>
      <c r="AA184" s="15">
        <v>513</v>
      </c>
      <c r="AB184" s="15">
        <v>1080</v>
      </c>
      <c r="AC184" s="226">
        <f t="shared" si="14"/>
        <v>0.47499999999999998</v>
      </c>
      <c r="AD184" s="226"/>
      <c r="AE184" s="315">
        <v>777</v>
      </c>
      <c r="AF184" s="339">
        <f>AF169</f>
        <v>782</v>
      </c>
      <c r="AG184" s="226">
        <f t="shared" si="15"/>
        <v>0.99360613810741683</v>
      </c>
      <c r="AH184" s="226"/>
      <c r="AI184" s="15">
        <f>+AA184+AE184</f>
        <v>1290</v>
      </c>
      <c r="AJ184" s="15">
        <f>+AB184+AF184</f>
        <v>1862</v>
      </c>
      <c r="AK184" s="168">
        <f>+AI184/AJ184</f>
        <v>0.69280343716433945</v>
      </c>
    </row>
    <row r="185" spans="1:37" ht="24.95" customHeight="1" thickBot="1" x14ac:dyDescent="0.3">
      <c r="A185" s="451"/>
      <c r="B185" s="494"/>
      <c r="C185" s="468"/>
      <c r="D185" s="468"/>
      <c r="E185" s="469"/>
      <c r="F185" s="470"/>
      <c r="G185" s="471"/>
      <c r="H185" s="472"/>
      <c r="I185" s="473"/>
      <c r="J185" s="473"/>
      <c r="K185" s="473"/>
      <c r="L185" s="473"/>
      <c r="M185" s="473"/>
      <c r="N185" s="474" t="s">
        <v>145</v>
      </c>
      <c r="O185" s="475"/>
      <c r="P185" s="460">
        <f>+AA184</f>
        <v>513</v>
      </c>
      <c r="Q185" s="476">
        <f>+AE184</f>
        <v>777</v>
      </c>
      <c r="R185" s="460"/>
      <c r="S185" s="460"/>
      <c r="T185" s="477"/>
      <c r="U185" s="478"/>
      <c r="V185" s="479"/>
      <c r="W185" s="480"/>
      <c r="AA185" s="15"/>
      <c r="AB185" s="15"/>
      <c r="AC185" s="226"/>
      <c r="AD185" s="226"/>
      <c r="AE185" s="315"/>
      <c r="AF185" s="339"/>
      <c r="AG185" s="226"/>
      <c r="AH185" s="226"/>
      <c r="AI185" s="226"/>
      <c r="AJ185" s="226"/>
      <c r="AK185" s="226"/>
    </row>
    <row r="186" spans="1:37" ht="24.95" customHeight="1" thickBot="1" x14ac:dyDescent="0.3">
      <c r="A186" s="451"/>
      <c r="B186" s="495"/>
      <c r="C186" s="481"/>
      <c r="D186" s="481"/>
      <c r="E186" s="482"/>
      <c r="F186" s="483"/>
      <c r="G186" s="484"/>
      <c r="H186" s="485"/>
      <c r="I186" s="486"/>
      <c r="J186" s="486"/>
      <c r="K186" s="486"/>
      <c r="L186" s="486"/>
      <c r="M186" s="486"/>
      <c r="N186" s="474" t="s">
        <v>146</v>
      </c>
      <c r="O186" s="475"/>
      <c r="P186" s="487">
        <f>+AC184</f>
        <v>0.47499999999999998</v>
      </c>
      <c r="Q186" s="488">
        <f>+AG184</f>
        <v>0.99360613810741683</v>
      </c>
      <c r="R186" s="460"/>
      <c r="S186" s="460"/>
      <c r="T186" s="489"/>
      <c r="U186" s="490"/>
      <c r="V186" s="479"/>
      <c r="W186" s="480"/>
      <c r="AA186" s="15"/>
      <c r="AB186" s="15"/>
      <c r="AC186" s="226"/>
      <c r="AD186" s="226"/>
      <c r="AE186" s="315"/>
      <c r="AF186" s="339"/>
      <c r="AG186" s="226"/>
      <c r="AH186" s="226"/>
      <c r="AI186" s="226"/>
      <c r="AJ186" s="226"/>
      <c r="AK186" s="226"/>
    </row>
    <row r="187" spans="1:37" ht="24.95" customHeight="1" thickBot="1" x14ac:dyDescent="0.3">
      <c r="A187" s="451"/>
      <c r="B187" s="493" t="s">
        <v>401</v>
      </c>
      <c r="C187" s="453" t="s">
        <v>402</v>
      </c>
      <c r="D187" s="453" t="s">
        <v>403</v>
      </c>
      <c r="E187" s="454" t="s">
        <v>404</v>
      </c>
      <c r="F187" s="455"/>
      <c r="G187" s="456" t="s">
        <v>405</v>
      </c>
      <c r="H187" s="457"/>
      <c r="I187" s="458" t="s">
        <v>88</v>
      </c>
      <c r="J187" s="458" t="s">
        <v>95</v>
      </c>
      <c r="K187" s="458" t="s">
        <v>76</v>
      </c>
      <c r="L187" s="458" t="s">
        <v>101</v>
      </c>
      <c r="M187" s="458" t="s">
        <v>89</v>
      </c>
      <c r="N187" s="459">
        <v>2019</v>
      </c>
      <c r="O187" s="460"/>
      <c r="P187" s="460"/>
      <c r="Q187" s="461"/>
      <c r="R187" s="460"/>
      <c r="S187" s="460"/>
      <c r="T187" s="462">
        <f>SUM(P188:S188)</f>
        <v>57</v>
      </c>
      <c r="U187" s="463">
        <f>+AK187</f>
        <v>0.16666666666666666</v>
      </c>
      <c r="V187" s="464"/>
      <c r="W187" s="465"/>
      <c r="AA187" s="15">
        <v>21</v>
      </c>
      <c r="AB187" s="15">
        <v>139</v>
      </c>
      <c r="AC187" s="226">
        <f t="shared" si="14"/>
        <v>0.15107913669064749</v>
      </c>
      <c r="AD187" s="226"/>
      <c r="AE187" s="315">
        <v>36</v>
      </c>
      <c r="AF187" s="496">
        <f>AF$175</f>
        <v>203</v>
      </c>
      <c r="AG187" s="226">
        <f t="shared" si="15"/>
        <v>0.17733990147783252</v>
      </c>
      <c r="AH187" s="226"/>
      <c r="AI187" s="15">
        <f>+AA187+AE187</f>
        <v>57</v>
      </c>
      <c r="AJ187" s="15">
        <f>+AB187+AF187</f>
        <v>342</v>
      </c>
      <c r="AK187" s="168">
        <f>+AI187/AJ187</f>
        <v>0.16666666666666666</v>
      </c>
    </row>
    <row r="188" spans="1:37" ht="24.95" customHeight="1" thickBot="1" x14ac:dyDescent="0.3">
      <c r="A188" s="451"/>
      <c r="B188" s="494"/>
      <c r="C188" s="468"/>
      <c r="D188" s="468"/>
      <c r="E188" s="469"/>
      <c r="F188" s="470"/>
      <c r="G188" s="471"/>
      <c r="H188" s="472"/>
      <c r="I188" s="473"/>
      <c r="J188" s="473"/>
      <c r="K188" s="473"/>
      <c r="L188" s="473"/>
      <c r="M188" s="473"/>
      <c r="N188" s="474" t="s">
        <v>145</v>
      </c>
      <c r="O188" s="475"/>
      <c r="P188" s="460">
        <f>+AA187</f>
        <v>21</v>
      </c>
      <c r="Q188" s="476">
        <f>+AE187</f>
        <v>36</v>
      </c>
      <c r="R188" s="460"/>
      <c r="S188" s="460"/>
      <c r="T188" s="477"/>
      <c r="U188" s="478"/>
      <c r="V188" s="479"/>
      <c r="W188" s="480"/>
      <c r="AA188" s="15"/>
      <c r="AB188" s="15"/>
      <c r="AC188" s="226"/>
      <c r="AD188" s="226"/>
      <c r="AE188" s="315"/>
      <c r="AF188" s="496"/>
      <c r="AG188" s="226"/>
      <c r="AH188" s="226"/>
      <c r="AI188" s="226"/>
      <c r="AJ188" s="226"/>
      <c r="AK188" s="226"/>
    </row>
    <row r="189" spans="1:37" ht="24.95" customHeight="1" thickBot="1" x14ac:dyDescent="0.3">
      <c r="A189" s="451"/>
      <c r="B189" s="494"/>
      <c r="C189" s="468"/>
      <c r="D189" s="481"/>
      <c r="E189" s="482"/>
      <c r="F189" s="483"/>
      <c r="G189" s="484"/>
      <c r="H189" s="485"/>
      <c r="I189" s="486"/>
      <c r="J189" s="486"/>
      <c r="K189" s="486"/>
      <c r="L189" s="486"/>
      <c r="M189" s="486"/>
      <c r="N189" s="474" t="s">
        <v>146</v>
      </c>
      <c r="O189" s="475"/>
      <c r="P189" s="487">
        <f>+AC187</f>
        <v>0.15107913669064749</v>
      </c>
      <c r="Q189" s="488">
        <f>+AG187</f>
        <v>0.17733990147783252</v>
      </c>
      <c r="R189" s="460"/>
      <c r="S189" s="460"/>
      <c r="T189" s="489"/>
      <c r="U189" s="490"/>
      <c r="V189" s="479"/>
      <c r="W189" s="480"/>
      <c r="AA189" s="15"/>
      <c r="AB189" s="15"/>
      <c r="AC189" s="226"/>
      <c r="AD189" s="226"/>
      <c r="AE189" s="315"/>
      <c r="AF189" s="496"/>
      <c r="AG189" s="226"/>
      <c r="AH189" s="226"/>
      <c r="AI189" s="226"/>
      <c r="AJ189" s="226"/>
      <c r="AK189" s="226"/>
    </row>
    <row r="190" spans="1:37" ht="24.95" customHeight="1" thickBot="1" x14ac:dyDescent="0.3">
      <c r="A190" s="451"/>
      <c r="B190" s="494"/>
      <c r="C190" s="468"/>
      <c r="D190" s="453" t="s">
        <v>406</v>
      </c>
      <c r="E190" s="454" t="s">
        <v>407</v>
      </c>
      <c r="F190" s="455"/>
      <c r="G190" s="456" t="s">
        <v>408</v>
      </c>
      <c r="H190" s="457"/>
      <c r="I190" s="458" t="s">
        <v>88</v>
      </c>
      <c r="J190" s="458" t="s">
        <v>95</v>
      </c>
      <c r="K190" s="458" t="s">
        <v>76</v>
      </c>
      <c r="L190" s="458" t="s">
        <v>101</v>
      </c>
      <c r="M190" s="458" t="s">
        <v>89</v>
      </c>
      <c r="N190" s="459">
        <v>2019</v>
      </c>
      <c r="O190" s="460"/>
      <c r="P190" s="460"/>
      <c r="Q190" s="461"/>
      <c r="R190" s="460"/>
      <c r="S190" s="460"/>
      <c r="T190" s="462">
        <f>SUM(P191:S191)</f>
        <v>36</v>
      </c>
      <c r="U190" s="463">
        <f>+AK190</f>
        <v>0.10526315789473684</v>
      </c>
      <c r="V190" s="464"/>
      <c r="W190" s="465"/>
      <c r="AA190" s="15">
        <v>8</v>
      </c>
      <c r="AB190" s="15">
        <v>139</v>
      </c>
      <c r="AC190" s="226">
        <f t="shared" si="14"/>
        <v>5.7553956834532377E-2</v>
      </c>
      <c r="AD190" s="226"/>
      <c r="AE190" s="315">
        <v>28</v>
      </c>
      <c r="AF190" s="496">
        <f t="shared" ref="AF190:AF193" si="16">AF$175</f>
        <v>203</v>
      </c>
      <c r="AG190" s="226">
        <f t="shared" si="15"/>
        <v>0.13793103448275862</v>
      </c>
      <c r="AH190" s="226"/>
      <c r="AI190" s="15">
        <f>+AA190+AE190</f>
        <v>36</v>
      </c>
      <c r="AJ190" s="15">
        <f>+AB190+AF190</f>
        <v>342</v>
      </c>
      <c r="AK190" s="168">
        <f>+AI190/AJ190</f>
        <v>0.10526315789473684</v>
      </c>
    </row>
    <row r="191" spans="1:37" ht="24.95" customHeight="1" thickBot="1" x14ac:dyDescent="0.3">
      <c r="A191" s="451"/>
      <c r="B191" s="494"/>
      <c r="C191" s="468"/>
      <c r="D191" s="468"/>
      <c r="E191" s="469"/>
      <c r="F191" s="470"/>
      <c r="G191" s="471"/>
      <c r="H191" s="472"/>
      <c r="I191" s="473"/>
      <c r="J191" s="473"/>
      <c r="K191" s="473"/>
      <c r="L191" s="473"/>
      <c r="M191" s="473"/>
      <c r="N191" s="474" t="s">
        <v>145</v>
      </c>
      <c r="O191" s="475"/>
      <c r="P191" s="460">
        <f>+AA190</f>
        <v>8</v>
      </c>
      <c r="Q191" s="476">
        <f>+AE190</f>
        <v>28</v>
      </c>
      <c r="R191" s="460"/>
      <c r="S191" s="460"/>
      <c r="T191" s="477"/>
      <c r="U191" s="478"/>
      <c r="V191" s="479"/>
      <c r="W191" s="480"/>
      <c r="AA191" s="15"/>
      <c r="AB191" s="15"/>
      <c r="AC191" s="226"/>
      <c r="AD191" s="226"/>
      <c r="AE191" s="315"/>
      <c r="AF191" s="496"/>
      <c r="AG191" s="226"/>
      <c r="AH191" s="226"/>
      <c r="AI191" s="226"/>
      <c r="AJ191" s="226"/>
      <c r="AK191" s="226"/>
    </row>
    <row r="192" spans="1:37" ht="24.95" customHeight="1" thickBot="1" x14ac:dyDescent="0.3">
      <c r="A192" s="451"/>
      <c r="B192" s="494"/>
      <c r="C192" s="468"/>
      <c r="D192" s="481"/>
      <c r="E192" s="482"/>
      <c r="F192" s="483"/>
      <c r="G192" s="484"/>
      <c r="H192" s="485"/>
      <c r="I192" s="486"/>
      <c r="J192" s="486"/>
      <c r="K192" s="486"/>
      <c r="L192" s="486"/>
      <c r="M192" s="486"/>
      <c r="N192" s="474" t="s">
        <v>146</v>
      </c>
      <c r="O192" s="475"/>
      <c r="P192" s="487">
        <f>+AC190</f>
        <v>5.7553956834532377E-2</v>
      </c>
      <c r="Q192" s="488">
        <f>+AG190</f>
        <v>0.13793103448275862</v>
      </c>
      <c r="R192" s="460"/>
      <c r="S192" s="460"/>
      <c r="T192" s="489"/>
      <c r="U192" s="490"/>
      <c r="V192" s="479"/>
      <c r="W192" s="480"/>
      <c r="AA192" s="15"/>
      <c r="AB192" s="15"/>
      <c r="AC192" s="226"/>
      <c r="AD192" s="226"/>
      <c r="AE192" s="315"/>
      <c r="AF192" s="496"/>
      <c r="AG192" s="226"/>
      <c r="AH192" s="226"/>
      <c r="AI192" s="226"/>
      <c r="AJ192" s="226"/>
      <c r="AK192" s="226"/>
    </row>
    <row r="193" spans="1:47" ht="24.95" customHeight="1" thickBot="1" x14ac:dyDescent="0.3">
      <c r="A193" s="451"/>
      <c r="B193" s="494"/>
      <c r="C193" s="468"/>
      <c r="D193" s="453" t="s">
        <v>409</v>
      </c>
      <c r="E193" s="454" t="s">
        <v>410</v>
      </c>
      <c r="F193" s="455"/>
      <c r="G193" s="456" t="s">
        <v>411</v>
      </c>
      <c r="H193" s="457"/>
      <c r="I193" s="458" t="s">
        <v>88</v>
      </c>
      <c r="J193" s="458" t="s">
        <v>95</v>
      </c>
      <c r="K193" s="458" t="s">
        <v>76</v>
      </c>
      <c r="L193" s="458" t="s">
        <v>77</v>
      </c>
      <c r="M193" s="458" t="s">
        <v>89</v>
      </c>
      <c r="N193" s="459">
        <v>2019</v>
      </c>
      <c r="O193" s="460"/>
      <c r="P193" s="460"/>
      <c r="Q193" s="461"/>
      <c r="R193" s="460"/>
      <c r="S193" s="460"/>
      <c r="T193" s="462">
        <f>SUM(P194:S194)</f>
        <v>52</v>
      </c>
      <c r="U193" s="463">
        <f>+AK193</f>
        <v>0.15204678362573099</v>
      </c>
      <c r="V193" s="464"/>
      <c r="W193" s="465"/>
      <c r="AA193" s="15">
        <v>18</v>
      </c>
      <c r="AB193" s="15">
        <v>139</v>
      </c>
      <c r="AC193" s="226">
        <f t="shared" si="14"/>
        <v>0.12949640287769784</v>
      </c>
      <c r="AD193" s="226"/>
      <c r="AE193" s="315">
        <v>34</v>
      </c>
      <c r="AF193" s="496">
        <f t="shared" si="16"/>
        <v>203</v>
      </c>
      <c r="AG193" s="226">
        <f t="shared" si="15"/>
        <v>0.16748768472906403</v>
      </c>
      <c r="AH193" s="226"/>
      <c r="AI193" s="15">
        <f>+AA193+AE193</f>
        <v>52</v>
      </c>
      <c r="AJ193" s="15">
        <f>+AB193+AF193</f>
        <v>342</v>
      </c>
      <c r="AK193" s="168">
        <f>+AI193/AJ193</f>
        <v>0.15204678362573099</v>
      </c>
    </row>
    <row r="194" spans="1:47" ht="24.95" customHeight="1" thickBot="1" x14ac:dyDescent="0.3">
      <c r="A194" s="497"/>
      <c r="B194" s="494"/>
      <c r="C194" s="468"/>
      <c r="D194" s="468"/>
      <c r="E194" s="469"/>
      <c r="F194" s="470"/>
      <c r="G194" s="471"/>
      <c r="H194" s="472"/>
      <c r="I194" s="473"/>
      <c r="J194" s="473"/>
      <c r="K194" s="473"/>
      <c r="L194" s="473"/>
      <c r="M194" s="473"/>
      <c r="N194" s="474" t="s">
        <v>145</v>
      </c>
      <c r="O194" s="475"/>
      <c r="P194" s="460">
        <f>+AA193</f>
        <v>18</v>
      </c>
      <c r="Q194" s="476">
        <f>+AE193</f>
        <v>34</v>
      </c>
      <c r="R194" s="460"/>
      <c r="S194" s="460"/>
      <c r="T194" s="477"/>
      <c r="U194" s="478"/>
      <c r="V194" s="479"/>
      <c r="W194" s="480"/>
      <c r="AA194" s="15"/>
      <c r="AB194" s="15"/>
      <c r="AC194" s="226"/>
      <c r="AD194" s="226"/>
      <c r="AE194" s="315"/>
      <c r="AF194" s="496"/>
      <c r="AG194" s="226"/>
      <c r="AH194" s="226"/>
      <c r="AI194" s="226"/>
      <c r="AJ194" s="226"/>
      <c r="AK194" s="226"/>
    </row>
    <row r="195" spans="1:47" ht="24.95" customHeight="1" thickBot="1" x14ac:dyDescent="0.3">
      <c r="A195" s="497"/>
      <c r="B195" s="495"/>
      <c r="C195" s="481"/>
      <c r="D195" s="481"/>
      <c r="E195" s="482"/>
      <c r="F195" s="483"/>
      <c r="G195" s="484"/>
      <c r="H195" s="485"/>
      <c r="I195" s="486"/>
      <c r="J195" s="486"/>
      <c r="K195" s="486"/>
      <c r="L195" s="486"/>
      <c r="M195" s="486"/>
      <c r="N195" s="498" t="s">
        <v>146</v>
      </c>
      <c r="O195" s="499"/>
      <c r="P195" s="487">
        <f>+AC193</f>
        <v>0.12949640287769784</v>
      </c>
      <c r="Q195" s="488">
        <f>+AG193</f>
        <v>0.16748768472906403</v>
      </c>
      <c r="R195" s="460"/>
      <c r="S195" s="460"/>
      <c r="T195" s="489"/>
      <c r="U195" s="490"/>
      <c r="V195" s="479"/>
      <c r="W195" s="480"/>
      <c r="AE195" s="500"/>
      <c r="AF195" s="500"/>
      <c r="AG195" s="500"/>
      <c r="AH195" s="500"/>
      <c r="AI195" s="500"/>
      <c r="AJ195" s="500"/>
      <c r="AK195" s="500"/>
      <c r="AL195" s="500"/>
      <c r="AM195" s="500"/>
      <c r="AN195" s="500"/>
      <c r="AO195" s="500"/>
    </row>
    <row r="196" spans="1:47" ht="25.5" x14ac:dyDescent="0.25">
      <c r="Z196" s="5"/>
      <c r="AA196" s="5"/>
      <c r="AB196" s="5"/>
      <c r="AC196" s="5"/>
      <c r="AD196" s="5"/>
      <c r="AE196" s="501" t="s">
        <v>412</v>
      </c>
      <c r="AF196" s="501" t="s">
        <v>413</v>
      </c>
      <c r="AG196" s="501" t="s">
        <v>414</v>
      </c>
      <c r="AH196" s="501" t="s">
        <v>415</v>
      </c>
      <c r="AI196" s="501" t="s">
        <v>416</v>
      </c>
      <c r="AJ196" s="501" t="s">
        <v>417</v>
      </c>
      <c r="AK196" s="501" t="s">
        <v>418</v>
      </c>
      <c r="AL196" s="501" t="s">
        <v>419</v>
      </c>
      <c r="AM196" s="501" t="s">
        <v>420</v>
      </c>
    </row>
    <row r="197" spans="1:47" x14ac:dyDescent="0.25">
      <c r="Z197" s="5" t="s">
        <v>421</v>
      </c>
      <c r="AA197" s="5"/>
      <c r="AB197" s="5"/>
      <c r="AC197" s="5"/>
      <c r="AD197" s="5"/>
      <c r="AE197" s="5">
        <f>+AE40</f>
        <v>538</v>
      </c>
      <c r="AF197" s="5"/>
      <c r="AG197" s="5"/>
      <c r="AH197" s="502">
        <v>2</v>
      </c>
      <c r="AI197" s="502">
        <v>0</v>
      </c>
      <c r="AJ197" s="502">
        <v>2</v>
      </c>
      <c r="AK197" s="502">
        <v>36</v>
      </c>
      <c r="AL197" s="503">
        <f>+AE55+782</f>
        <v>977</v>
      </c>
      <c r="AM197" s="5">
        <f>+AF55+782</f>
        <v>982</v>
      </c>
      <c r="AR197" t="s">
        <v>422</v>
      </c>
      <c r="AT197" s="504" t="s">
        <v>423</v>
      </c>
      <c r="AU197" t="s">
        <v>424</v>
      </c>
    </row>
    <row r="198" spans="1:47" x14ac:dyDescent="0.25">
      <c r="Z198" s="5" t="s">
        <v>425</v>
      </c>
      <c r="AA198" s="5"/>
      <c r="AB198" s="5"/>
      <c r="AC198" s="5"/>
      <c r="AD198" s="5"/>
      <c r="AE198" s="5">
        <f>+AE64</f>
        <v>347</v>
      </c>
      <c r="AF198" s="5"/>
      <c r="AG198" s="502">
        <v>16</v>
      </c>
      <c r="AH198" s="5"/>
      <c r="AI198" s="5"/>
      <c r="AJ198" s="5"/>
      <c r="AK198" s="5"/>
      <c r="AL198" s="5">
        <f>+AE70</f>
        <v>696</v>
      </c>
      <c r="AM198" s="5">
        <f>+AF70</f>
        <v>1007</v>
      </c>
    </row>
    <row r="199" spans="1:47" x14ac:dyDescent="0.25">
      <c r="Z199" s="5" t="s">
        <v>426</v>
      </c>
      <c r="AA199" s="5"/>
      <c r="AB199" s="5"/>
      <c r="AC199" s="5"/>
      <c r="AD199" s="5"/>
      <c r="AE199" s="5">
        <f>+AE91</f>
        <v>1289</v>
      </c>
      <c r="AF199" s="5"/>
      <c r="AG199" s="502">
        <v>172</v>
      </c>
      <c r="AH199" s="5"/>
      <c r="AI199" s="5"/>
      <c r="AJ199" s="5"/>
      <c r="AK199" s="5"/>
      <c r="AL199" s="5">
        <f>+AE97</f>
        <v>4298</v>
      </c>
      <c r="AM199" s="5">
        <f>+AF97</f>
        <v>3928</v>
      </c>
      <c r="AT199" s="100" t="s">
        <v>427</v>
      </c>
    </row>
    <row r="200" spans="1:47" x14ac:dyDescent="0.25">
      <c r="Z200" s="5" t="s">
        <v>428</v>
      </c>
      <c r="AA200" s="5"/>
      <c r="AB200" s="5"/>
      <c r="AC200" s="5"/>
      <c r="AD200" s="5"/>
      <c r="AE200" s="5">
        <f>+AE118</f>
        <v>92</v>
      </c>
      <c r="AF200" s="502">
        <v>16</v>
      </c>
      <c r="AG200" s="502">
        <v>10</v>
      </c>
      <c r="AH200" s="5"/>
      <c r="AI200" s="5"/>
      <c r="AJ200" s="5"/>
      <c r="AK200" s="5"/>
      <c r="AL200" s="5">
        <f>+AE124</f>
        <v>298</v>
      </c>
      <c r="AM200" s="5">
        <f>+AF124</f>
        <v>279</v>
      </c>
      <c r="AT200" s="100"/>
    </row>
    <row r="201" spans="1:47" x14ac:dyDescent="0.25">
      <c r="Z201" s="5" t="s">
        <v>429</v>
      </c>
      <c r="AA201" s="5"/>
      <c r="AB201" s="5"/>
      <c r="AC201" s="5"/>
      <c r="AD201" s="5"/>
      <c r="AE201" s="5">
        <f>+AE145</f>
        <v>30</v>
      </c>
      <c r="AF201" s="5"/>
      <c r="AG201" s="505">
        <v>2</v>
      </c>
      <c r="AH201" s="5"/>
      <c r="AI201" s="5"/>
      <c r="AJ201" s="5"/>
      <c r="AK201" s="5"/>
      <c r="AL201" s="5">
        <f>+AE151</f>
        <v>175</v>
      </c>
      <c r="AM201" s="5">
        <f>+AF151</f>
        <v>136</v>
      </c>
      <c r="AT201" s="100"/>
    </row>
    <row r="202" spans="1:47" x14ac:dyDescent="0.25">
      <c r="Z202" s="5" t="s">
        <v>430</v>
      </c>
      <c r="AA202" s="5"/>
      <c r="AB202" s="5"/>
      <c r="AC202" s="5"/>
      <c r="AD202" s="5"/>
      <c r="AE202" s="5">
        <f>+AE172</f>
        <v>199</v>
      </c>
      <c r="AF202" s="505">
        <v>110</v>
      </c>
      <c r="AG202" s="505">
        <v>46</v>
      </c>
      <c r="AH202" s="5"/>
      <c r="AI202" s="5"/>
      <c r="AJ202" s="5"/>
      <c r="AK202" s="5"/>
      <c r="AL202" s="5">
        <f>+AE178</f>
        <v>782</v>
      </c>
      <c r="AM202" s="5">
        <f>+AF178</f>
        <v>947</v>
      </c>
      <c r="AT202" s="100"/>
    </row>
    <row r="203" spans="1:47" x14ac:dyDescent="0.25">
      <c r="Z203" s="5" t="s">
        <v>431</v>
      </c>
      <c r="AA203" s="5"/>
      <c r="AB203" s="5"/>
      <c r="AC203" s="5"/>
      <c r="AD203" s="5"/>
      <c r="AE203" s="5">
        <v>6</v>
      </c>
      <c r="AF203" s="502">
        <v>0</v>
      </c>
      <c r="AG203" s="5"/>
      <c r="AH203" s="5"/>
      <c r="AI203" s="5"/>
      <c r="AJ203" s="5"/>
      <c r="AK203" s="5"/>
      <c r="AL203" s="5"/>
      <c r="AM203" s="5"/>
    </row>
    <row r="204" spans="1:47" ht="15.75" thickBot="1" x14ac:dyDescent="0.3">
      <c r="AE204" s="506">
        <f t="shared" ref="AE204:AM204" si="17">SUM(AE197:AE203)</f>
        <v>2501</v>
      </c>
      <c r="AF204" s="506">
        <f t="shared" si="17"/>
        <v>126</v>
      </c>
      <c r="AG204" s="506">
        <f t="shared" si="17"/>
        <v>246</v>
      </c>
      <c r="AH204" s="506">
        <f t="shared" si="17"/>
        <v>2</v>
      </c>
      <c r="AI204" s="506">
        <f t="shared" si="17"/>
        <v>0</v>
      </c>
      <c r="AJ204" s="506">
        <f t="shared" si="17"/>
        <v>2</v>
      </c>
      <c r="AK204" s="506">
        <f t="shared" si="17"/>
        <v>36</v>
      </c>
      <c r="AL204" s="506">
        <f t="shared" si="17"/>
        <v>7226</v>
      </c>
      <c r="AM204" s="506">
        <f t="shared" si="17"/>
        <v>7279</v>
      </c>
    </row>
    <row r="205" spans="1:47" ht="19.5" customHeight="1" thickTop="1" x14ac:dyDescent="0.25">
      <c r="AH205" s="15"/>
      <c r="AJ205" s="19" t="s">
        <v>432</v>
      </c>
      <c r="AK205" s="507">
        <f>SUM(AE204:AK204)</f>
        <v>2913</v>
      </c>
      <c r="AL205">
        <f>+AK205/AL204</f>
        <v>0.40312759479656796</v>
      </c>
    </row>
    <row r="208" spans="1:47" x14ac:dyDescent="0.25">
      <c r="AE208" t="s">
        <v>412</v>
      </c>
      <c r="AF208" t="s">
        <v>413</v>
      </c>
      <c r="AG208" t="s">
        <v>414</v>
      </c>
      <c r="AH208" t="s">
        <v>415</v>
      </c>
      <c r="AI208" t="s">
        <v>416</v>
      </c>
      <c r="AJ208" t="s">
        <v>417</v>
      </c>
      <c r="AK208" t="s">
        <v>418</v>
      </c>
      <c r="AL208" t="s">
        <v>419</v>
      </c>
      <c r="AM208" t="s">
        <v>420</v>
      </c>
    </row>
    <row r="209" spans="31:47" x14ac:dyDescent="0.25">
      <c r="AE209">
        <v>538</v>
      </c>
      <c r="AH209">
        <v>1</v>
      </c>
      <c r="AI209">
        <v>1</v>
      </c>
      <c r="AJ209">
        <v>7</v>
      </c>
      <c r="AK209">
        <v>25</v>
      </c>
      <c r="AL209">
        <v>669</v>
      </c>
      <c r="AM209">
        <v>674</v>
      </c>
      <c r="AT209">
        <v>474</v>
      </c>
      <c r="AU209" t="s">
        <v>433</v>
      </c>
    </row>
    <row r="210" spans="31:47" x14ac:dyDescent="0.25">
      <c r="AE210">
        <v>346</v>
      </c>
      <c r="AG210">
        <v>19</v>
      </c>
      <c r="AL210">
        <v>678</v>
      </c>
      <c r="AM210">
        <v>968</v>
      </c>
      <c r="AO210" s="100" t="s">
        <v>434</v>
      </c>
    </row>
    <row r="211" spans="31:47" x14ac:dyDescent="0.25">
      <c r="AE211">
        <v>1287</v>
      </c>
      <c r="AG211">
        <v>136</v>
      </c>
      <c r="AL211">
        <v>4298</v>
      </c>
      <c r="AM211">
        <v>3928</v>
      </c>
      <c r="AO211" s="100"/>
    </row>
    <row r="212" spans="31:47" x14ac:dyDescent="0.25">
      <c r="AE212">
        <v>92</v>
      </c>
      <c r="AF212">
        <v>6</v>
      </c>
      <c r="AG212">
        <v>7</v>
      </c>
      <c r="AL212">
        <v>273</v>
      </c>
      <c r="AM212">
        <v>279</v>
      </c>
      <c r="AO212" s="100"/>
    </row>
    <row r="213" spans="31:47" x14ac:dyDescent="0.25">
      <c r="AE213">
        <v>24</v>
      </c>
      <c r="AG213">
        <v>1</v>
      </c>
      <c r="AL213">
        <v>147</v>
      </c>
      <c r="AM213">
        <v>136</v>
      </c>
      <c r="AO213" s="100"/>
    </row>
    <row r="214" spans="31:47" x14ac:dyDescent="0.25">
      <c r="AE214">
        <v>182</v>
      </c>
      <c r="AF214">
        <v>65</v>
      </c>
      <c r="AG214">
        <v>26</v>
      </c>
      <c r="AL214">
        <v>1232</v>
      </c>
      <c r="AM214">
        <v>837</v>
      </c>
      <c r="AO214" s="100"/>
    </row>
    <row r="215" spans="31:47" x14ac:dyDescent="0.25">
      <c r="AE215">
        <v>6</v>
      </c>
      <c r="AF215">
        <v>10</v>
      </c>
      <c r="AO215" s="100"/>
    </row>
    <row r="216" spans="31:47" x14ac:dyDescent="0.25">
      <c r="AE216">
        <v>2475</v>
      </c>
      <c r="AF216">
        <v>81</v>
      </c>
      <c r="AG216">
        <v>189</v>
      </c>
      <c r="AH216">
        <v>1</v>
      </c>
      <c r="AI216">
        <v>1</v>
      </c>
      <c r="AJ216">
        <v>7</v>
      </c>
      <c r="AK216">
        <v>25</v>
      </c>
      <c r="AL216">
        <v>7297</v>
      </c>
      <c r="AM216">
        <v>6822</v>
      </c>
    </row>
    <row r="217" spans="31:47" x14ac:dyDescent="0.25">
      <c r="AJ217" t="s">
        <v>432</v>
      </c>
      <c r="AK217">
        <v>2779</v>
      </c>
      <c r="AL217">
        <v>0.38084144168836509</v>
      </c>
    </row>
  </sheetData>
  <mergeCells count="921">
    <mergeCell ref="V193:W193"/>
    <mergeCell ref="N194:O194"/>
    <mergeCell ref="N195:O195"/>
    <mergeCell ref="AE195:AO195"/>
    <mergeCell ref="AT199:AT202"/>
    <mergeCell ref="AO210:AO215"/>
    <mergeCell ref="J193:J195"/>
    <mergeCell ref="K193:K195"/>
    <mergeCell ref="L193:L195"/>
    <mergeCell ref="M193:M195"/>
    <mergeCell ref="T193:T195"/>
    <mergeCell ref="U193:U195"/>
    <mergeCell ref="M190:M192"/>
    <mergeCell ref="T190:T192"/>
    <mergeCell ref="U190:U192"/>
    <mergeCell ref="V190:W190"/>
    <mergeCell ref="N191:O191"/>
    <mergeCell ref="N192:O192"/>
    <mergeCell ref="V187:W187"/>
    <mergeCell ref="N188:O188"/>
    <mergeCell ref="N189:O189"/>
    <mergeCell ref="D190:D192"/>
    <mergeCell ref="E190:F192"/>
    <mergeCell ref="G190:H192"/>
    <mergeCell ref="I190:I192"/>
    <mergeCell ref="J190:J192"/>
    <mergeCell ref="K190:K192"/>
    <mergeCell ref="L190:L192"/>
    <mergeCell ref="J187:J189"/>
    <mergeCell ref="K187:K189"/>
    <mergeCell ref="L187:L189"/>
    <mergeCell ref="M187:M189"/>
    <mergeCell ref="T187:T189"/>
    <mergeCell ref="U187:U189"/>
    <mergeCell ref="B187:B195"/>
    <mergeCell ref="C187:C195"/>
    <mergeCell ref="D187:D189"/>
    <mergeCell ref="E187:F189"/>
    <mergeCell ref="G187:H189"/>
    <mergeCell ref="I187:I189"/>
    <mergeCell ref="D193:D195"/>
    <mergeCell ref="E193:F195"/>
    <mergeCell ref="G193:H195"/>
    <mergeCell ref="I193:I195"/>
    <mergeCell ref="K184:K186"/>
    <mergeCell ref="L184:L186"/>
    <mergeCell ref="M184:M186"/>
    <mergeCell ref="T184:T186"/>
    <mergeCell ref="U184:U186"/>
    <mergeCell ref="V184:W184"/>
    <mergeCell ref="N185:O185"/>
    <mergeCell ref="N186:O186"/>
    <mergeCell ref="C184:C186"/>
    <mergeCell ref="D184:D186"/>
    <mergeCell ref="E184:F186"/>
    <mergeCell ref="G184:H186"/>
    <mergeCell ref="I184:I186"/>
    <mergeCell ref="J184:J186"/>
    <mergeCell ref="K181:K183"/>
    <mergeCell ref="L181:L183"/>
    <mergeCell ref="M181:M183"/>
    <mergeCell ref="T181:T183"/>
    <mergeCell ref="U181:U183"/>
    <mergeCell ref="V181:W181"/>
    <mergeCell ref="N182:O182"/>
    <mergeCell ref="N183:O183"/>
    <mergeCell ref="V178:W178"/>
    <mergeCell ref="N179:O179"/>
    <mergeCell ref="N180:O180"/>
    <mergeCell ref="B181:B183"/>
    <mergeCell ref="C181:C183"/>
    <mergeCell ref="D181:D183"/>
    <mergeCell ref="E181:F183"/>
    <mergeCell ref="G181:H183"/>
    <mergeCell ref="I181:I183"/>
    <mergeCell ref="J181:J183"/>
    <mergeCell ref="J178:J180"/>
    <mergeCell ref="K178:K180"/>
    <mergeCell ref="L178:L180"/>
    <mergeCell ref="M178:M180"/>
    <mergeCell ref="T178:T180"/>
    <mergeCell ref="U178:U180"/>
    <mergeCell ref="U175:U177"/>
    <mergeCell ref="V175:W175"/>
    <mergeCell ref="N176:O176"/>
    <mergeCell ref="N177:O177"/>
    <mergeCell ref="B178:B180"/>
    <mergeCell ref="C178:C180"/>
    <mergeCell ref="D178:D180"/>
    <mergeCell ref="E178:F180"/>
    <mergeCell ref="G178:H180"/>
    <mergeCell ref="I178:I180"/>
    <mergeCell ref="I175:I177"/>
    <mergeCell ref="J175:J177"/>
    <mergeCell ref="K175:K177"/>
    <mergeCell ref="L175:L177"/>
    <mergeCell ref="M175:M177"/>
    <mergeCell ref="T175:T177"/>
    <mergeCell ref="L172:L174"/>
    <mergeCell ref="M172:M174"/>
    <mergeCell ref="T172:T174"/>
    <mergeCell ref="U172:U174"/>
    <mergeCell ref="V172:W172"/>
    <mergeCell ref="N173:O173"/>
    <mergeCell ref="N174:O174"/>
    <mergeCell ref="U169:U171"/>
    <mergeCell ref="V169:W169"/>
    <mergeCell ref="N170:O170"/>
    <mergeCell ref="N171:O171"/>
    <mergeCell ref="D172:D174"/>
    <mergeCell ref="E172:F174"/>
    <mergeCell ref="G172:H174"/>
    <mergeCell ref="I172:I174"/>
    <mergeCell ref="J172:J174"/>
    <mergeCell ref="K172:K174"/>
    <mergeCell ref="I169:I171"/>
    <mergeCell ref="J169:J171"/>
    <mergeCell ref="K169:K171"/>
    <mergeCell ref="L169:L171"/>
    <mergeCell ref="M169:M171"/>
    <mergeCell ref="T169:T171"/>
    <mergeCell ref="A169:A193"/>
    <mergeCell ref="B169:B177"/>
    <mergeCell ref="C169:C177"/>
    <mergeCell ref="D169:D171"/>
    <mergeCell ref="E169:F171"/>
    <mergeCell ref="G169:H171"/>
    <mergeCell ref="D175:D177"/>
    <mergeCell ref="E175:F177"/>
    <mergeCell ref="G175:H177"/>
    <mergeCell ref="B184:B186"/>
    <mergeCell ref="L166:L168"/>
    <mergeCell ref="M166:M168"/>
    <mergeCell ref="T166:T168"/>
    <mergeCell ref="U166:U168"/>
    <mergeCell ref="V166:W166"/>
    <mergeCell ref="N167:O167"/>
    <mergeCell ref="N168:O168"/>
    <mergeCell ref="D166:D168"/>
    <mergeCell ref="E166:F168"/>
    <mergeCell ref="G166:H168"/>
    <mergeCell ref="I166:I168"/>
    <mergeCell ref="J166:J168"/>
    <mergeCell ref="K166:K168"/>
    <mergeCell ref="L163:L165"/>
    <mergeCell ref="M163:M165"/>
    <mergeCell ref="T163:T165"/>
    <mergeCell ref="U163:U165"/>
    <mergeCell ref="V163:W163"/>
    <mergeCell ref="N164:O164"/>
    <mergeCell ref="N165:O165"/>
    <mergeCell ref="D163:D165"/>
    <mergeCell ref="E163:F165"/>
    <mergeCell ref="G163:H165"/>
    <mergeCell ref="I163:I165"/>
    <mergeCell ref="J163:J165"/>
    <mergeCell ref="K163:K165"/>
    <mergeCell ref="K160:K162"/>
    <mergeCell ref="L160:L162"/>
    <mergeCell ref="M160:M162"/>
    <mergeCell ref="T160:T162"/>
    <mergeCell ref="U160:U162"/>
    <mergeCell ref="V160:W160"/>
    <mergeCell ref="N161:O161"/>
    <mergeCell ref="N162:O162"/>
    <mergeCell ref="V157:W157"/>
    <mergeCell ref="N158:O158"/>
    <mergeCell ref="N159:O159"/>
    <mergeCell ref="B160:B168"/>
    <mergeCell ref="C160:C168"/>
    <mergeCell ref="D160:D162"/>
    <mergeCell ref="E160:F162"/>
    <mergeCell ref="G160:H162"/>
    <mergeCell ref="I160:I162"/>
    <mergeCell ref="J160:J162"/>
    <mergeCell ref="J157:J159"/>
    <mergeCell ref="K157:K159"/>
    <mergeCell ref="L157:L159"/>
    <mergeCell ref="M157:M159"/>
    <mergeCell ref="T157:T159"/>
    <mergeCell ref="U157:U159"/>
    <mergeCell ref="B157:B159"/>
    <mergeCell ref="C157:C159"/>
    <mergeCell ref="D157:D159"/>
    <mergeCell ref="E157:F159"/>
    <mergeCell ref="G157:H159"/>
    <mergeCell ref="I157:I159"/>
    <mergeCell ref="K154:K156"/>
    <mergeCell ref="L154:L156"/>
    <mergeCell ref="M154:M156"/>
    <mergeCell ref="T154:T156"/>
    <mergeCell ref="U154:U156"/>
    <mergeCell ref="V154:W154"/>
    <mergeCell ref="N155:O155"/>
    <mergeCell ref="N156:O156"/>
    <mergeCell ref="V151:W151"/>
    <mergeCell ref="N152:O152"/>
    <mergeCell ref="N153:O153"/>
    <mergeCell ref="B154:B156"/>
    <mergeCell ref="C154:C156"/>
    <mergeCell ref="D154:D156"/>
    <mergeCell ref="E154:F156"/>
    <mergeCell ref="G154:H156"/>
    <mergeCell ref="I154:I156"/>
    <mergeCell ref="J154:J156"/>
    <mergeCell ref="J151:J153"/>
    <mergeCell ref="K151:K153"/>
    <mergeCell ref="L151:L153"/>
    <mergeCell ref="M151:M153"/>
    <mergeCell ref="T151:T153"/>
    <mergeCell ref="U151:U153"/>
    <mergeCell ref="B151:B153"/>
    <mergeCell ref="C151:C153"/>
    <mergeCell ref="D151:D153"/>
    <mergeCell ref="E151:F153"/>
    <mergeCell ref="G151:H153"/>
    <mergeCell ref="I151:I153"/>
    <mergeCell ref="L148:L150"/>
    <mergeCell ref="M148:M150"/>
    <mergeCell ref="T148:T150"/>
    <mergeCell ref="U148:U150"/>
    <mergeCell ref="V148:W148"/>
    <mergeCell ref="N149:O149"/>
    <mergeCell ref="N150:O150"/>
    <mergeCell ref="D148:D150"/>
    <mergeCell ref="E148:F150"/>
    <mergeCell ref="G148:H150"/>
    <mergeCell ref="I148:I150"/>
    <mergeCell ref="J148:J150"/>
    <mergeCell ref="K148:K150"/>
    <mergeCell ref="L145:L147"/>
    <mergeCell ref="M145:M147"/>
    <mergeCell ref="T145:T147"/>
    <mergeCell ref="U145:U147"/>
    <mergeCell ref="V145:W145"/>
    <mergeCell ref="N146:O146"/>
    <mergeCell ref="N147:O147"/>
    <mergeCell ref="V142:V144"/>
    <mergeCell ref="W142:W144"/>
    <mergeCell ref="N143:O143"/>
    <mergeCell ref="N144:O144"/>
    <mergeCell ref="D145:D147"/>
    <mergeCell ref="E145:F147"/>
    <mergeCell ref="G145:H147"/>
    <mergeCell ref="I145:I147"/>
    <mergeCell ref="J145:J147"/>
    <mergeCell ref="K145:K147"/>
    <mergeCell ref="J142:J144"/>
    <mergeCell ref="K142:K144"/>
    <mergeCell ref="L142:L144"/>
    <mergeCell ref="M142:M144"/>
    <mergeCell ref="T142:T144"/>
    <mergeCell ref="U142:U144"/>
    <mergeCell ref="V139:W139"/>
    <mergeCell ref="N140:O140"/>
    <mergeCell ref="N141:O141"/>
    <mergeCell ref="A142:A166"/>
    <mergeCell ref="B142:B150"/>
    <mergeCell ref="C142:C150"/>
    <mergeCell ref="D142:D144"/>
    <mergeCell ref="E142:F144"/>
    <mergeCell ref="G142:H144"/>
    <mergeCell ref="I142:I144"/>
    <mergeCell ref="J139:J141"/>
    <mergeCell ref="K139:K141"/>
    <mergeCell ref="L139:L141"/>
    <mergeCell ref="M139:M141"/>
    <mergeCell ref="T139:T141"/>
    <mergeCell ref="U139:U141"/>
    <mergeCell ref="M136:M138"/>
    <mergeCell ref="T136:T138"/>
    <mergeCell ref="U136:U138"/>
    <mergeCell ref="V136:W136"/>
    <mergeCell ref="N137:O137"/>
    <mergeCell ref="N138:O138"/>
    <mergeCell ref="V133:W133"/>
    <mergeCell ref="N134:O134"/>
    <mergeCell ref="N135:O135"/>
    <mergeCell ref="D136:D138"/>
    <mergeCell ref="E136:F138"/>
    <mergeCell ref="G136:H138"/>
    <mergeCell ref="I136:I138"/>
    <mergeCell ref="J136:J138"/>
    <mergeCell ref="K136:K138"/>
    <mergeCell ref="L136:L138"/>
    <mergeCell ref="J133:J135"/>
    <mergeCell ref="K133:K135"/>
    <mergeCell ref="L133:L135"/>
    <mergeCell ref="M133:M135"/>
    <mergeCell ref="T133:T135"/>
    <mergeCell ref="U133:U135"/>
    <mergeCell ref="B133:B141"/>
    <mergeCell ref="C133:C141"/>
    <mergeCell ref="D133:D135"/>
    <mergeCell ref="E133:F135"/>
    <mergeCell ref="G133:H135"/>
    <mergeCell ref="I133:I135"/>
    <mergeCell ref="D139:D141"/>
    <mergeCell ref="E139:F141"/>
    <mergeCell ref="G139:H141"/>
    <mergeCell ref="I139:I141"/>
    <mergeCell ref="K130:K132"/>
    <mergeCell ref="L130:L132"/>
    <mergeCell ref="M130:M132"/>
    <mergeCell ref="T130:T132"/>
    <mergeCell ref="U130:U132"/>
    <mergeCell ref="V130:W130"/>
    <mergeCell ref="N131:O131"/>
    <mergeCell ref="N132:O132"/>
    <mergeCell ref="C130:C132"/>
    <mergeCell ref="D130:D132"/>
    <mergeCell ref="E130:F132"/>
    <mergeCell ref="G130:H132"/>
    <mergeCell ref="I130:I132"/>
    <mergeCell ref="J130:J132"/>
    <mergeCell ref="K127:K129"/>
    <mergeCell ref="L127:L129"/>
    <mergeCell ref="M127:M129"/>
    <mergeCell ref="T127:T129"/>
    <mergeCell ref="U127:U129"/>
    <mergeCell ref="V127:W127"/>
    <mergeCell ref="N128:O128"/>
    <mergeCell ref="N129:O129"/>
    <mergeCell ref="V124:W124"/>
    <mergeCell ref="N125:O125"/>
    <mergeCell ref="N126:O126"/>
    <mergeCell ref="B127:B129"/>
    <mergeCell ref="C127:C129"/>
    <mergeCell ref="D127:D129"/>
    <mergeCell ref="E127:F129"/>
    <mergeCell ref="G127:H129"/>
    <mergeCell ref="I127:I129"/>
    <mergeCell ref="J127:J129"/>
    <mergeCell ref="J124:J126"/>
    <mergeCell ref="K124:K126"/>
    <mergeCell ref="L124:L126"/>
    <mergeCell ref="M124:M126"/>
    <mergeCell ref="T124:T126"/>
    <mergeCell ref="U124:U126"/>
    <mergeCell ref="U121:U123"/>
    <mergeCell ref="V121:W121"/>
    <mergeCell ref="N122:O122"/>
    <mergeCell ref="N123:O123"/>
    <mergeCell ref="B124:B126"/>
    <mergeCell ref="C124:C126"/>
    <mergeCell ref="D124:D126"/>
    <mergeCell ref="E124:F126"/>
    <mergeCell ref="G124:H126"/>
    <mergeCell ref="I124:I126"/>
    <mergeCell ref="I121:I123"/>
    <mergeCell ref="J121:J123"/>
    <mergeCell ref="K121:K123"/>
    <mergeCell ref="L121:L123"/>
    <mergeCell ref="M121:M123"/>
    <mergeCell ref="T121:T123"/>
    <mergeCell ref="L118:L120"/>
    <mergeCell ref="M118:M120"/>
    <mergeCell ref="T118:T120"/>
    <mergeCell ref="U118:U120"/>
    <mergeCell ref="V118:W118"/>
    <mergeCell ref="N119:O119"/>
    <mergeCell ref="N120:O120"/>
    <mergeCell ref="U115:U117"/>
    <mergeCell ref="V115:W115"/>
    <mergeCell ref="N116:O116"/>
    <mergeCell ref="N117:O117"/>
    <mergeCell ref="D118:D120"/>
    <mergeCell ref="E118:F120"/>
    <mergeCell ref="G118:H120"/>
    <mergeCell ref="I118:I120"/>
    <mergeCell ref="J118:J120"/>
    <mergeCell ref="K118:K120"/>
    <mergeCell ref="I115:I117"/>
    <mergeCell ref="J115:J117"/>
    <mergeCell ref="K115:K117"/>
    <mergeCell ref="L115:L117"/>
    <mergeCell ref="M115:M117"/>
    <mergeCell ref="T115:T117"/>
    <mergeCell ref="A115:A139"/>
    <mergeCell ref="B115:B123"/>
    <mergeCell ref="C115:C123"/>
    <mergeCell ref="D115:D117"/>
    <mergeCell ref="E115:F117"/>
    <mergeCell ref="G115:H117"/>
    <mergeCell ref="D121:D123"/>
    <mergeCell ref="E121:F123"/>
    <mergeCell ref="G121:H123"/>
    <mergeCell ref="B130:B132"/>
    <mergeCell ref="L112:L114"/>
    <mergeCell ref="M112:M114"/>
    <mergeCell ref="T112:T114"/>
    <mergeCell ref="U112:U114"/>
    <mergeCell ref="V112:V114"/>
    <mergeCell ref="W112:W114"/>
    <mergeCell ref="N113:O113"/>
    <mergeCell ref="N114:O114"/>
    <mergeCell ref="D112:D114"/>
    <mergeCell ref="E112:F114"/>
    <mergeCell ref="G112:H114"/>
    <mergeCell ref="I112:I114"/>
    <mergeCell ref="J112:J114"/>
    <mergeCell ref="K112:K114"/>
    <mergeCell ref="L109:L111"/>
    <mergeCell ref="M109:M111"/>
    <mergeCell ref="T109:T111"/>
    <mergeCell ref="U109:U111"/>
    <mergeCell ref="V109:V111"/>
    <mergeCell ref="W109:W111"/>
    <mergeCell ref="N110:O110"/>
    <mergeCell ref="N111:O111"/>
    <mergeCell ref="V106:V108"/>
    <mergeCell ref="W106:W108"/>
    <mergeCell ref="N107:O107"/>
    <mergeCell ref="N108:O108"/>
    <mergeCell ref="D109:D111"/>
    <mergeCell ref="E109:F111"/>
    <mergeCell ref="G109:H111"/>
    <mergeCell ref="I109:I111"/>
    <mergeCell ref="J109:J111"/>
    <mergeCell ref="K109:K111"/>
    <mergeCell ref="J106:J108"/>
    <mergeCell ref="K106:K108"/>
    <mergeCell ref="L106:L108"/>
    <mergeCell ref="M106:M108"/>
    <mergeCell ref="T106:T108"/>
    <mergeCell ref="U106:U108"/>
    <mergeCell ref="V103:V105"/>
    <mergeCell ref="W103:W105"/>
    <mergeCell ref="N104:O104"/>
    <mergeCell ref="N105:O105"/>
    <mergeCell ref="B106:B114"/>
    <mergeCell ref="C106:C114"/>
    <mergeCell ref="D106:D108"/>
    <mergeCell ref="E106:F108"/>
    <mergeCell ref="G106:H108"/>
    <mergeCell ref="I106:I108"/>
    <mergeCell ref="J103:J105"/>
    <mergeCell ref="K103:K105"/>
    <mergeCell ref="L103:L105"/>
    <mergeCell ref="M103:M105"/>
    <mergeCell ref="T103:T105"/>
    <mergeCell ref="U103:U105"/>
    <mergeCell ref="V100:V102"/>
    <mergeCell ref="W100:W102"/>
    <mergeCell ref="N101:O101"/>
    <mergeCell ref="N102:O102"/>
    <mergeCell ref="B103:B105"/>
    <mergeCell ref="C103:C105"/>
    <mergeCell ref="D103:D105"/>
    <mergeCell ref="E103:F105"/>
    <mergeCell ref="G103:H105"/>
    <mergeCell ref="I103:I105"/>
    <mergeCell ref="J100:J102"/>
    <mergeCell ref="K100:K102"/>
    <mergeCell ref="L100:L102"/>
    <mergeCell ref="M100:M102"/>
    <mergeCell ref="T100:T102"/>
    <mergeCell ref="U100:U102"/>
    <mergeCell ref="B100:B102"/>
    <mergeCell ref="C100:C102"/>
    <mergeCell ref="D100:D102"/>
    <mergeCell ref="E100:F102"/>
    <mergeCell ref="G100:H102"/>
    <mergeCell ref="I100:I102"/>
    <mergeCell ref="T97:T99"/>
    <mergeCell ref="U97:U99"/>
    <mergeCell ref="V97:V99"/>
    <mergeCell ref="W97:W99"/>
    <mergeCell ref="N98:O98"/>
    <mergeCell ref="N99:O99"/>
    <mergeCell ref="G97:H99"/>
    <mergeCell ref="I97:I99"/>
    <mergeCell ref="J97:J99"/>
    <mergeCell ref="K97:K99"/>
    <mergeCell ref="L97:L99"/>
    <mergeCell ref="M97:M99"/>
    <mergeCell ref="M94:M96"/>
    <mergeCell ref="T94:T96"/>
    <mergeCell ref="U94:U96"/>
    <mergeCell ref="V94:V96"/>
    <mergeCell ref="W94:W96"/>
    <mergeCell ref="N95:O95"/>
    <mergeCell ref="N96:O96"/>
    <mergeCell ref="W91:W93"/>
    <mergeCell ref="N92:O92"/>
    <mergeCell ref="N93:O93"/>
    <mergeCell ref="D94:D96"/>
    <mergeCell ref="E94:F96"/>
    <mergeCell ref="G94:H96"/>
    <mergeCell ref="I94:I96"/>
    <mergeCell ref="J94:J96"/>
    <mergeCell ref="K94:K96"/>
    <mergeCell ref="L94:L96"/>
    <mergeCell ref="K91:K93"/>
    <mergeCell ref="L91:L93"/>
    <mergeCell ref="M91:M93"/>
    <mergeCell ref="T91:T93"/>
    <mergeCell ref="U91:U93"/>
    <mergeCell ref="V91:V93"/>
    <mergeCell ref="U88:U90"/>
    <mergeCell ref="V88:V90"/>
    <mergeCell ref="W88:W90"/>
    <mergeCell ref="N89:O89"/>
    <mergeCell ref="N90:O90"/>
    <mergeCell ref="D91:D93"/>
    <mergeCell ref="E91:F93"/>
    <mergeCell ref="G91:H93"/>
    <mergeCell ref="I91:I93"/>
    <mergeCell ref="J91:J93"/>
    <mergeCell ref="I88:I90"/>
    <mergeCell ref="J88:J90"/>
    <mergeCell ref="K88:K90"/>
    <mergeCell ref="L88:L90"/>
    <mergeCell ref="M88:M90"/>
    <mergeCell ref="T88:T90"/>
    <mergeCell ref="A88:A112"/>
    <mergeCell ref="B88:B96"/>
    <mergeCell ref="C88:C96"/>
    <mergeCell ref="D88:D90"/>
    <mergeCell ref="E88:F90"/>
    <mergeCell ref="G88:H90"/>
    <mergeCell ref="B97:B99"/>
    <mergeCell ref="C97:C99"/>
    <mergeCell ref="D97:D99"/>
    <mergeCell ref="E97:F99"/>
    <mergeCell ref="L85:L87"/>
    <mergeCell ref="M85:M87"/>
    <mergeCell ref="T85:T87"/>
    <mergeCell ref="U85:U87"/>
    <mergeCell ref="V85:V87"/>
    <mergeCell ref="W85:W87"/>
    <mergeCell ref="N86:O86"/>
    <mergeCell ref="N87:O87"/>
    <mergeCell ref="D85:D87"/>
    <mergeCell ref="E85:F87"/>
    <mergeCell ref="G85:H87"/>
    <mergeCell ref="I85:I87"/>
    <mergeCell ref="J85:J87"/>
    <mergeCell ref="K85:K87"/>
    <mergeCell ref="L82:L84"/>
    <mergeCell ref="M82:M84"/>
    <mergeCell ref="T82:T84"/>
    <mergeCell ref="U82:U84"/>
    <mergeCell ref="V82:V84"/>
    <mergeCell ref="W82:W84"/>
    <mergeCell ref="N83:O83"/>
    <mergeCell ref="N84:O84"/>
    <mergeCell ref="V79:V81"/>
    <mergeCell ref="W79:W81"/>
    <mergeCell ref="N80:O80"/>
    <mergeCell ref="N81:O81"/>
    <mergeCell ref="D82:D84"/>
    <mergeCell ref="E82:F84"/>
    <mergeCell ref="G82:H84"/>
    <mergeCell ref="I82:I84"/>
    <mergeCell ref="J82:J84"/>
    <mergeCell ref="K82:K84"/>
    <mergeCell ref="J79:J81"/>
    <mergeCell ref="K79:K81"/>
    <mergeCell ref="L79:L81"/>
    <mergeCell ref="M79:M81"/>
    <mergeCell ref="T79:T81"/>
    <mergeCell ref="U79:U81"/>
    <mergeCell ref="V76:V78"/>
    <mergeCell ref="W76:W78"/>
    <mergeCell ref="N77:O77"/>
    <mergeCell ref="N78:O78"/>
    <mergeCell ref="B79:B87"/>
    <mergeCell ref="C79:C87"/>
    <mergeCell ref="D79:D81"/>
    <mergeCell ref="E79:F81"/>
    <mergeCell ref="G79:H81"/>
    <mergeCell ref="I79:I81"/>
    <mergeCell ref="J76:J78"/>
    <mergeCell ref="K76:K78"/>
    <mergeCell ref="L76:L78"/>
    <mergeCell ref="M76:M78"/>
    <mergeCell ref="T76:T78"/>
    <mergeCell ref="U76:U78"/>
    <mergeCell ref="V73:V75"/>
    <mergeCell ref="W73:W75"/>
    <mergeCell ref="N74:O74"/>
    <mergeCell ref="N75:O75"/>
    <mergeCell ref="B76:B78"/>
    <mergeCell ref="C76:C78"/>
    <mergeCell ref="D76:D78"/>
    <mergeCell ref="E76:F78"/>
    <mergeCell ref="G76:H78"/>
    <mergeCell ref="I76:I78"/>
    <mergeCell ref="J73:J75"/>
    <mergeCell ref="K73:K75"/>
    <mergeCell ref="L73:L75"/>
    <mergeCell ref="M73:M75"/>
    <mergeCell ref="T73:T75"/>
    <mergeCell ref="U73:U75"/>
    <mergeCell ref="V70:V72"/>
    <mergeCell ref="W70:W72"/>
    <mergeCell ref="N71:O71"/>
    <mergeCell ref="N72:O72"/>
    <mergeCell ref="B73:B75"/>
    <mergeCell ref="C73:C75"/>
    <mergeCell ref="D73:D75"/>
    <mergeCell ref="E73:F75"/>
    <mergeCell ref="G73:H75"/>
    <mergeCell ref="I73:I75"/>
    <mergeCell ref="J70:J72"/>
    <mergeCell ref="K70:K72"/>
    <mergeCell ref="L70:L72"/>
    <mergeCell ref="M70:M72"/>
    <mergeCell ref="T70:T72"/>
    <mergeCell ref="U70:U72"/>
    <mergeCell ref="B70:B72"/>
    <mergeCell ref="C70:C72"/>
    <mergeCell ref="D70:D72"/>
    <mergeCell ref="E70:F72"/>
    <mergeCell ref="G70:H72"/>
    <mergeCell ref="I70:I72"/>
    <mergeCell ref="M67:M69"/>
    <mergeCell ref="T67:T69"/>
    <mergeCell ref="U67:U69"/>
    <mergeCell ref="V67:V69"/>
    <mergeCell ref="W67:W69"/>
    <mergeCell ref="N68:O68"/>
    <mergeCell ref="N69:O69"/>
    <mergeCell ref="W64:W66"/>
    <mergeCell ref="N65:O65"/>
    <mergeCell ref="N66:O66"/>
    <mergeCell ref="D67:D69"/>
    <mergeCell ref="E67:F69"/>
    <mergeCell ref="G67:H69"/>
    <mergeCell ref="I67:I69"/>
    <mergeCell ref="J67:J69"/>
    <mergeCell ref="K67:K69"/>
    <mergeCell ref="L67:L69"/>
    <mergeCell ref="K64:K66"/>
    <mergeCell ref="L64:L66"/>
    <mergeCell ref="M64:M66"/>
    <mergeCell ref="T64:T66"/>
    <mergeCell ref="U64:U66"/>
    <mergeCell ref="V64:V66"/>
    <mergeCell ref="U61:U63"/>
    <mergeCell ref="V61:V63"/>
    <mergeCell ref="W61:W63"/>
    <mergeCell ref="N62:O62"/>
    <mergeCell ref="N63:O63"/>
    <mergeCell ref="D64:D66"/>
    <mergeCell ref="E64:F66"/>
    <mergeCell ref="G64:H66"/>
    <mergeCell ref="I64:I66"/>
    <mergeCell ref="J64:J66"/>
    <mergeCell ref="I61:I63"/>
    <mergeCell ref="J61:J63"/>
    <mergeCell ref="K61:K63"/>
    <mergeCell ref="L61:L63"/>
    <mergeCell ref="M61:M63"/>
    <mergeCell ref="T61:T63"/>
    <mergeCell ref="V58:V60"/>
    <mergeCell ref="W58:W60"/>
    <mergeCell ref="N59:O59"/>
    <mergeCell ref="N60:O60"/>
    <mergeCell ref="A61:A85"/>
    <mergeCell ref="B61:B69"/>
    <mergeCell ref="C61:C69"/>
    <mergeCell ref="D61:D63"/>
    <mergeCell ref="E61:F63"/>
    <mergeCell ref="G61:H63"/>
    <mergeCell ref="J58:J60"/>
    <mergeCell ref="K58:K60"/>
    <mergeCell ref="L58:L60"/>
    <mergeCell ref="M58:M60"/>
    <mergeCell ref="T58:T60"/>
    <mergeCell ref="U58:U60"/>
    <mergeCell ref="B58:B60"/>
    <mergeCell ref="C58:C60"/>
    <mergeCell ref="D58:D60"/>
    <mergeCell ref="E58:F60"/>
    <mergeCell ref="G58:H60"/>
    <mergeCell ref="I58:I60"/>
    <mergeCell ref="L55:L57"/>
    <mergeCell ref="M55:M57"/>
    <mergeCell ref="T55:T57"/>
    <mergeCell ref="U55:U57"/>
    <mergeCell ref="V55:V57"/>
    <mergeCell ref="W55:W57"/>
    <mergeCell ref="N56:O56"/>
    <mergeCell ref="N57:O57"/>
    <mergeCell ref="V52:V54"/>
    <mergeCell ref="W52:W54"/>
    <mergeCell ref="N53:O53"/>
    <mergeCell ref="N54:O54"/>
    <mergeCell ref="D55:D57"/>
    <mergeCell ref="E55:F57"/>
    <mergeCell ref="G55:H57"/>
    <mergeCell ref="I55:I57"/>
    <mergeCell ref="J55:J57"/>
    <mergeCell ref="K55:K57"/>
    <mergeCell ref="J52:J54"/>
    <mergeCell ref="K52:K54"/>
    <mergeCell ref="L52:L54"/>
    <mergeCell ref="M52:M54"/>
    <mergeCell ref="T52:T54"/>
    <mergeCell ref="U52:U54"/>
    <mergeCell ref="L49:L51"/>
    <mergeCell ref="M49:M51"/>
    <mergeCell ref="T49:T51"/>
    <mergeCell ref="U49:U51"/>
    <mergeCell ref="V49:V51"/>
    <mergeCell ref="W49:W51"/>
    <mergeCell ref="N50:O50"/>
    <mergeCell ref="N51:O51"/>
    <mergeCell ref="V46:V48"/>
    <mergeCell ref="W46:W48"/>
    <mergeCell ref="N47:O47"/>
    <mergeCell ref="N48:O48"/>
    <mergeCell ref="D49:D51"/>
    <mergeCell ref="E49:F51"/>
    <mergeCell ref="G49:H51"/>
    <mergeCell ref="I49:I51"/>
    <mergeCell ref="J49:J51"/>
    <mergeCell ref="K49:K51"/>
    <mergeCell ref="J46:J48"/>
    <mergeCell ref="K46:K48"/>
    <mergeCell ref="L46:L48"/>
    <mergeCell ref="M46:M48"/>
    <mergeCell ref="T46:T48"/>
    <mergeCell ref="U46:U48"/>
    <mergeCell ref="B46:B57"/>
    <mergeCell ref="C46:C57"/>
    <mergeCell ref="D46:D48"/>
    <mergeCell ref="E46:F48"/>
    <mergeCell ref="G46:H48"/>
    <mergeCell ref="I46:I48"/>
    <mergeCell ref="D52:D54"/>
    <mergeCell ref="E52:F54"/>
    <mergeCell ref="G52:H54"/>
    <mergeCell ref="I52:I54"/>
    <mergeCell ref="L43:L45"/>
    <mergeCell ref="M43:M45"/>
    <mergeCell ref="T43:T45"/>
    <mergeCell ref="U43:U45"/>
    <mergeCell ref="V43:V45"/>
    <mergeCell ref="W43:W45"/>
    <mergeCell ref="N44:O44"/>
    <mergeCell ref="N45:O45"/>
    <mergeCell ref="V40:V42"/>
    <mergeCell ref="W40:W42"/>
    <mergeCell ref="N41:O41"/>
    <mergeCell ref="N42:O42"/>
    <mergeCell ref="D43:D45"/>
    <mergeCell ref="E43:F45"/>
    <mergeCell ref="G43:H45"/>
    <mergeCell ref="I43:I45"/>
    <mergeCell ref="J43:J45"/>
    <mergeCell ref="K43:K45"/>
    <mergeCell ref="J40:J42"/>
    <mergeCell ref="K40:K42"/>
    <mergeCell ref="L40:L42"/>
    <mergeCell ref="M40:M42"/>
    <mergeCell ref="T40:T42"/>
    <mergeCell ref="U40:U42"/>
    <mergeCell ref="V37:V39"/>
    <mergeCell ref="W37:W39"/>
    <mergeCell ref="N38:O38"/>
    <mergeCell ref="N39:O39"/>
    <mergeCell ref="B40:B45"/>
    <mergeCell ref="C40:C45"/>
    <mergeCell ref="D40:D42"/>
    <mergeCell ref="E40:F42"/>
    <mergeCell ref="G40:H42"/>
    <mergeCell ref="I40:I42"/>
    <mergeCell ref="J37:J39"/>
    <mergeCell ref="K37:K39"/>
    <mergeCell ref="L37:L39"/>
    <mergeCell ref="M37:M39"/>
    <mergeCell ref="T37:T39"/>
    <mergeCell ref="U37:U39"/>
    <mergeCell ref="V34:V36"/>
    <mergeCell ref="W34:W36"/>
    <mergeCell ref="N35:O35"/>
    <mergeCell ref="N36:O36"/>
    <mergeCell ref="B37:B39"/>
    <mergeCell ref="C37:C39"/>
    <mergeCell ref="D37:D39"/>
    <mergeCell ref="E37:F39"/>
    <mergeCell ref="G37:H39"/>
    <mergeCell ref="I37:I39"/>
    <mergeCell ref="J34:J36"/>
    <mergeCell ref="K34:K36"/>
    <mergeCell ref="L34:L36"/>
    <mergeCell ref="M34:M36"/>
    <mergeCell ref="T34:T36"/>
    <mergeCell ref="U34:U36"/>
    <mergeCell ref="B34:B36"/>
    <mergeCell ref="C34:C36"/>
    <mergeCell ref="D34:D36"/>
    <mergeCell ref="E34:F36"/>
    <mergeCell ref="G34:H36"/>
    <mergeCell ref="I34:I36"/>
    <mergeCell ref="L31:L33"/>
    <mergeCell ref="M31:M33"/>
    <mergeCell ref="T31:T33"/>
    <mergeCell ref="U31:U33"/>
    <mergeCell ref="V31:V33"/>
    <mergeCell ref="W31:W33"/>
    <mergeCell ref="N32:O32"/>
    <mergeCell ref="N33:O33"/>
    <mergeCell ref="D31:D33"/>
    <mergeCell ref="E31:F33"/>
    <mergeCell ref="G31:H33"/>
    <mergeCell ref="I31:I33"/>
    <mergeCell ref="J31:J33"/>
    <mergeCell ref="K31:K33"/>
    <mergeCell ref="L28:L30"/>
    <mergeCell ref="M28:M30"/>
    <mergeCell ref="T28:T30"/>
    <mergeCell ref="U28:U30"/>
    <mergeCell ref="V28:V30"/>
    <mergeCell ref="W28:W30"/>
    <mergeCell ref="N29:O29"/>
    <mergeCell ref="N30:O30"/>
    <mergeCell ref="V25:V27"/>
    <mergeCell ref="W25:W27"/>
    <mergeCell ref="N26:O26"/>
    <mergeCell ref="N27:O27"/>
    <mergeCell ref="D28:D30"/>
    <mergeCell ref="E28:F30"/>
    <mergeCell ref="G28:H30"/>
    <mergeCell ref="I28:I30"/>
    <mergeCell ref="J28:J30"/>
    <mergeCell ref="K28:K30"/>
    <mergeCell ref="J25:J27"/>
    <mergeCell ref="K25:K27"/>
    <mergeCell ref="L25:L27"/>
    <mergeCell ref="M25:M27"/>
    <mergeCell ref="T25:T27"/>
    <mergeCell ref="U25:U27"/>
    <mergeCell ref="V22:W22"/>
    <mergeCell ref="N23:O23"/>
    <mergeCell ref="N24:O24"/>
    <mergeCell ref="A25:A58"/>
    <mergeCell ref="B25:B33"/>
    <mergeCell ref="C25:C33"/>
    <mergeCell ref="D25:D27"/>
    <mergeCell ref="E25:F27"/>
    <mergeCell ref="G25:H27"/>
    <mergeCell ref="I25:I27"/>
    <mergeCell ref="J22:J24"/>
    <mergeCell ref="K22:K24"/>
    <mergeCell ref="L22:L24"/>
    <mergeCell ref="M22:M24"/>
    <mergeCell ref="T22:T24"/>
    <mergeCell ref="U22:U24"/>
    <mergeCell ref="B22:B24"/>
    <mergeCell ref="C22:C24"/>
    <mergeCell ref="D22:D24"/>
    <mergeCell ref="E22:F24"/>
    <mergeCell ref="G22:H24"/>
    <mergeCell ref="I22:I24"/>
    <mergeCell ref="AV18:AY18"/>
    <mergeCell ref="B20:B21"/>
    <mergeCell ref="C20:C21"/>
    <mergeCell ref="E20:F20"/>
    <mergeCell ref="G20:H20"/>
    <mergeCell ref="E21:F21"/>
    <mergeCell ref="G21:H21"/>
    <mergeCell ref="R18:R19"/>
    <mergeCell ref="S18:S19"/>
    <mergeCell ref="T18:T19"/>
    <mergeCell ref="U18:U19"/>
    <mergeCell ref="AA18:AC19"/>
    <mergeCell ref="AE18:AG19"/>
    <mergeCell ref="I17:I19"/>
    <mergeCell ref="J17:J19"/>
    <mergeCell ref="K17:K19"/>
    <mergeCell ref="L17:L19"/>
    <mergeCell ref="M17:M19"/>
    <mergeCell ref="T17:U17"/>
    <mergeCell ref="N18:N19"/>
    <mergeCell ref="O18:O19"/>
    <mergeCell ref="P18:P19"/>
    <mergeCell ref="Q18:Q19"/>
    <mergeCell ref="B16:M16"/>
    <mergeCell ref="N16:O17"/>
    <mergeCell ref="P16:S17"/>
    <mergeCell ref="T16:U16"/>
    <mergeCell ref="V16:W16"/>
    <mergeCell ref="B17:B19"/>
    <mergeCell ref="C17:C19"/>
    <mergeCell ref="D17:D19"/>
    <mergeCell ref="E17:F19"/>
    <mergeCell ref="G17:H19"/>
    <mergeCell ref="B14:M14"/>
    <mergeCell ref="N14:W14"/>
    <mergeCell ref="C15:D15"/>
    <mergeCell ref="F15:G15"/>
    <mergeCell ref="I15:M15"/>
    <mergeCell ref="N15:O15"/>
    <mergeCell ref="P15:R15"/>
    <mergeCell ref="T15:W15"/>
    <mergeCell ref="F12:I12"/>
    <mergeCell ref="K12:T12"/>
    <mergeCell ref="C13:E13"/>
    <mergeCell ref="F13:I13"/>
    <mergeCell ref="K13:T13"/>
    <mergeCell ref="U13:W13"/>
    <mergeCell ref="B9:W9"/>
    <mergeCell ref="B10:E10"/>
    <mergeCell ref="F10:I10"/>
    <mergeCell ref="J10:T10"/>
    <mergeCell ref="U10:W10"/>
    <mergeCell ref="C11:E11"/>
    <mergeCell ref="F11:I11"/>
    <mergeCell ref="K11:T11"/>
    <mergeCell ref="U11:W12"/>
    <mergeCell ref="C12:E12"/>
    <mergeCell ref="B6:W6"/>
    <mergeCell ref="C8:D8"/>
    <mergeCell ref="F8:G8"/>
    <mergeCell ref="I8:O8"/>
    <mergeCell ref="P8:S8"/>
    <mergeCell ref="T8:W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1"/>
  <sheetViews>
    <sheetView topLeftCell="A2" workbookViewId="0">
      <selection activeCell="D3" sqref="D3"/>
    </sheetView>
  </sheetViews>
  <sheetFormatPr baseColWidth="10" defaultRowHeight="15" x14ac:dyDescent="0.25"/>
  <cols>
    <col min="1" max="1" width="4.28515625" customWidth="1"/>
    <col min="2" max="2" width="13.42578125" customWidth="1"/>
    <col min="3" max="4" width="21" customWidth="1"/>
    <col min="5" max="5" width="8.85546875" customWidth="1"/>
    <col min="6" max="6" width="12.85546875" customWidth="1"/>
    <col min="7" max="7" width="12.28515625" customWidth="1"/>
    <col min="8" max="8" width="14.140625" customWidth="1"/>
    <col min="9" max="9" width="9" customWidth="1"/>
    <col min="10" max="10" width="8.28515625" bestFit="1" customWidth="1"/>
    <col min="11" max="11" width="9.5703125" bestFit="1" customWidth="1"/>
    <col min="12" max="13" width="9.85546875" customWidth="1"/>
    <col min="14" max="14" width="6" customWidth="1"/>
    <col min="15" max="15" width="6.140625" customWidth="1"/>
    <col min="16" max="16" width="10" customWidth="1"/>
    <col min="17" max="17" width="10.85546875" customWidth="1"/>
    <col min="18" max="19" width="8.5703125" customWidth="1"/>
    <col min="20" max="20" width="8.28515625" customWidth="1"/>
    <col min="21" max="21" width="7.28515625" customWidth="1"/>
    <col min="22" max="22" width="7.5703125" customWidth="1"/>
    <col min="23" max="23" width="9.7109375" customWidth="1"/>
    <col min="25" max="25" width="6.140625" hidden="1" customWidth="1"/>
    <col min="26" max="29" width="8.28515625" hidden="1" customWidth="1"/>
    <col min="30" max="36" width="0" hidden="1" customWidth="1"/>
  </cols>
  <sheetData>
    <row r="1" spans="2:29" hidden="1" x14ac:dyDescent="0.25">
      <c r="B1">
        <v>1</v>
      </c>
      <c r="C1">
        <v>2</v>
      </c>
      <c r="D1">
        <v>3</v>
      </c>
      <c r="E1">
        <v>4</v>
      </c>
      <c r="F1">
        <v>5</v>
      </c>
      <c r="G1">
        <v>6</v>
      </c>
      <c r="H1">
        <v>7</v>
      </c>
      <c r="I1">
        <v>8</v>
      </c>
      <c r="J1">
        <v>9</v>
      </c>
      <c r="K1">
        <v>10</v>
      </c>
      <c r="N1">
        <v>11</v>
      </c>
      <c r="P1">
        <v>12</v>
      </c>
      <c r="Q1">
        <v>13</v>
      </c>
      <c r="R1">
        <v>14</v>
      </c>
      <c r="S1">
        <v>15</v>
      </c>
      <c r="T1">
        <v>16</v>
      </c>
      <c r="U1">
        <v>17</v>
      </c>
      <c r="W1">
        <v>18</v>
      </c>
    </row>
    <row r="4" spans="2:29" x14ac:dyDescent="0.25">
      <c r="B4" s="37" t="s">
        <v>0</v>
      </c>
      <c r="C4" s="37"/>
      <c r="D4" s="37"/>
      <c r="E4" s="37"/>
      <c r="F4" s="37"/>
      <c r="G4" s="37"/>
      <c r="H4" s="37"/>
      <c r="I4" s="37"/>
      <c r="J4" s="37"/>
      <c r="K4" s="37"/>
      <c r="L4" s="37"/>
      <c r="M4" s="37"/>
      <c r="N4" s="37"/>
      <c r="O4" s="37"/>
      <c r="P4" s="37"/>
      <c r="Q4" s="37"/>
      <c r="R4" s="37"/>
      <c r="S4" s="37"/>
      <c r="T4" s="37"/>
      <c r="U4" s="37"/>
      <c r="V4" s="37"/>
      <c r="W4" s="37"/>
    </row>
    <row r="7" spans="2:29" ht="15.75" thickBot="1" x14ac:dyDescent="0.3"/>
    <row r="8" spans="2:29" ht="42" customHeight="1" thickBot="1" x14ac:dyDescent="0.3">
      <c r="B8" s="36" t="s">
        <v>1</v>
      </c>
      <c r="C8" s="38" t="s">
        <v>2</v>
      </c>
      <c r="D8" s="39"/>
      <c r="E8" s="36" t="s">
        <v>3</v>
      </c>
      <c r="F8" s="38" t="s">
        <v>4</v>
      </c>
      <c r="G8" s="39"/>
      <c r="H8" s="36" t="s">
        <v>5</v>
      </c>
      <c r="I8" s="40" t="s">
        <v>6</v>
      </c>
      <c r="J8" s="41"/>
      <c r="K8" s="41"/>
      <c r="L8" s="41"/>
      <c r="M8" s="41"/>
      <c r="N8" s="41"/>
      <c r="O8" s="42"/>
      <c r="P8" s="43" t="s">
        <v>7</v>
      </c>
      <c r="Q8" s="43"/>
      <c r="R8" s="43"/>
      <c r="S8" s="43"/>
      <c r="T8" s="44" t="s">
        <v>435</v>
      </c>
      <c r="U8" s="45"/>
      <c r="V8" s="45"/>
      <c r="W8" s="46"/>
    </row>
    <row r="9" spans="2:29" ht="15.75" thickBot="1" x14ac:dyDescent="0.3">
      <c r="B9" s="47" t="s">
        <v>8</v>
      </c>
      <c r="C9" s="47"/>
      <c r="D9" s="47"/>
      <c r="E9" s="47"/>
      <c r="F9" s="47"/>
      <c r="G9" s="47"/>
      <c r="H9" s="47"/>
      <c r="I9" s="47"/>
      <c r="J9" s="47"/>
      <c r="K9" s="47"/>
      <c r="L9" s="47"/>
      <c r="M9" s="47"/>
      <c r="N9" s="47"/>
      <c r="O9" s="47"/>
      <c r="P9" s="47"/>
      <c r="Q9" s="47"/>
      <c r="R9" s="47"/>
      <c r="S9" s="47"/>
      <c r="T9" s="47"/>
      <c r="U9" s="47"/>
      <c r="V9" s="47"/>
      <c r="W9" s="47"/>
    </row>
    <row r="10" spans="2:29" ht="15.75" thickBot="1" x14ac:dyDescent="0.3">
      <c r="B10" s="48" t="s">
        <v>9</v>
      </c>
      <c r="C10" s="48"/>
      <c r="D10" s="48"/>
      <c r="E10" s="48"/>
      <c r="F10" s="49" t="s">
        <v>10</v>
      </c>
      <c r="G10" s="49"/>
      <c r="H10" s="49"/>
      <c r="I10" s="49"/>
      <c r="J10" s="50" t="s">
        <v>11</v>
      </c>
      <c r="K10" s="51"/>
      <c r="L10" s="51"/>
      <c r="M10" s="51"/>
      <c r="N10" s="51"/>
      <c r="O10" s="51"/>
      <c r="P10" s="51"/>
      <c r="Q10" s="51"/>
      <c r="R10" s="51"/>
      <c r="S10" s="51"/>
      <c r="T10" s="52"/>
      <c r="U10" s="50" t="s">
        <v>12</v>
      </c>
      <c r="V10" s="51"/>
      <c r="W10" s="52"/>
    </row>
    <row r="11" spans="2:29" ht="18" customHeight="1" thickBot="1" x14ac:dyDescent="0.3">
      <c r="B11" s="2" t="s">
        <v>13</v>
      </c>
      <c r="C11" s="53" t="s">
        <v>14</v>
      </c>
      <c r="D11" s="54"/>
      <c r="E11" s="55"/>
      <c r="F11" s="40" t="s">
        <v>15</v>
      </c>
      <c r="G11" s="41"/>
      <c r="H11" s="41"/>
      <c r="I11" s="42"/>
      <c r="J11" s="3" t="s">
        <v>16</v>
      </c>
      <c r="K11" s="40" t="s">
        <v>436</v>
      </c>
      <c r="L11" s="41"/>
      <c r="M11" s="41"/>
      <c r="N11" s="41"/>
      <c r="O11" s="41"/>
      <c r="P11" s="41"/>
      <c r="Q11" s="41"/>
      <c r="R11" s="41"/>
      <c r="S11" s="41"/>
      <c r="T11" s="42"/>
      <c r="U11" s="56" t="s">
        <v>18</v>
      </c>
      <c r="V11" s="57"/>
      <c r="W11" s="58"/>
    </row>
    <row r="12" spans="2:29" ht="25.5" customHeight="1" thickBot="1" x14ac:dyDescent="0.3">
      <c r="B12" s="2" t="s">
        <v>19</v>
      </c>
      <c r="C12" s="38" t="s">
        <v>20</v>
      </c>
      <c r="D12" s="62"/>
      <c r="E12" s="39"/>
      <c r="F12" s="40" t="s">
        <v>21</v>
      </c>
      <c r="G12" s="41"/>
      <c r="H12" s="41"/>
      <c r="I12" s="42"/>
      <c r="J12" s="3" t="s">
        <v>22</v>
      </c>
      <c r="K12" s="38" t="s">
        <v>150</v>
      </c>
      <c r="L12" s="62"/>
      <c r="M12" s="62"/>
      <c r="N12" s="62"/>
      <c r="O12" s="62"/>
      <c r="P12" s="62"/>
      <c r="Q12" s="62"/>
      <c r="R12" s="62"/>
      <c r="S12" s="62"/>
      <c r="T12" s="39"/>
      <c r="U12" s="59"/>
      <c r="V12" s="60"/>
      <c r="W12" s="61"/>
    </row>
    <row r="13" spans="2:29" ht="50.25" customHeight="1" thickBot="1" x14ac:dyDescent="0.3">
      <c r="B13" s="3" t="s">
        <v>22</v>
      </c>
      <c r="C13" s="38" t="s">
        <v>24</v>
      </c>
      <c r="D13" s="62"/>
      <c r="E13" s="39"/>
      <c r="F13" s="38" t="s">
        <v>25</v>
      </c>
      <c r="G13" s="62"/>
      <c r="H13" s="62"/>
      <c r="I13" s="39"/>
      <c r="J13" s="3" t="s">
        <v>26</v>
      </c>
      <c r="K13" s="53" t="s">
        <v>437</v>
      </c>
      <c r="L13" s="54"/>
      <c r="M13" s="54"/>
      <c r="N13" s="54"/>
      <c r="O13" s="54"/>
      <c r="P13" s="54"/>
      <c r="Q13" s="54"/>
      <c r="R13" s="54"/>
      <c r="S13" s="54"/>
      <c r="T13" s="55"/>
      <c r="U13" s="71" t="s">
        <v>28</v>
      </c>
      <c r="V13" s="72"/>
      <c r="W13" s="73"/>
    </row>
    <row r="14" spans="2:29" ht="15.75" thickBot="1" x14ac:dyDescent="0.3">
      <c r="B14" s="50" t="s">
        <v>29</v>
      </c>
      <c r="C14" s="51"/>
      <c r="D14" s="51"/>
      <c r="E14" s="51"/>
      <c r="F14" s="51"/>
      <c r="G14" s="51"/>
      <c r="H14" s="51"/>
      <c r="I14" s="51"/>
      <c r="J14" s="51"/>
      <c r="K14" s="51"/>
      <c r="L14" s="51"/>
      <c r="M14" s="52"/>
      <c r="N14" s="50" t="s">
        <v>30</v>
      </c>
      <c r="O14" s="51"/>
      <c r="P14" s="51"/>
      <c r="Q14" s="51"/>
      <c r="R14" s="51"/>
      <c r="S14" s="51"/>
      <c r="T14" s="51"/>
      <c r="U14" s="51"/>
      <c r="V14" s="51"/>
      <c r="W14" s="52"/>
    </row>
    <row r="15" spans="2:29" ht="15.75" thickBot="1" x14ac:dyDescent="0.3">
      <c r="B15" s="4" t="s">
        <v>31</v>
      </c>
      <c r="C15" s="63" t="s">
        <v>32</v>
      </c>
      <c r="D15" s="64"/>
      <c r="E15" s="4" t="s">
        <v>33</v>
      </c>
      <c r="F15" s="63" t="s">
        <v>34</v>
      </c>
      <c r="G15" s="64"/>
      <c r="H15" s="4" t="s">
        <v>35</v>
      </c>
      <c r="I15" s="65" t="s">
        <v>36</v>
      </c>
      <c r="J15" s="66"/>
      <c r="K15" s="66"/>
      <c r="L15" s="66"/>
      <c r="M15" s="67"/>
      <c r="N15" s="68" t="s">
        <v>37</v>
      </c>
      <c r="O15" s="69"/>
      <c r="P15" s="63" t="s">
        <v>38</v>
      </c>
      <c r="Q15" s="70"/>
      <c r="R15" s="64"/>
      <c r="S15" s="4" t="s">
        <v>39</v>
      </c>
      <c r="T15" s="63" t="s">
        <v>40</v>
      </c>
      <c r="U15" s="70"/>
      <c r="V15" s="70"/>
      <c r="W15" s="64"/>
    </row>
    <row r="16" spans="2:29" ht="15.75" thickBot="1" x14ac:dyDescent="0.3">
      <c r="B16" s="85" t="s">
        <v>41</v>
      </c>
      <c r="C16" s="86"/>
      <c r="D16" s="86"/>
      <c r="E16" s="86"/>
      <c r="F16" s="86"/>
      <c r="G16" s="86"/>
      <c r="H16" s="86"/>
      <c r="I16" s="86"/>
      <c r="J16" s="86"/>
      <c r="K16" s="86"/>
      <c r="L16" s="86"/>
      <c r="M16" s="87"/>
      <c r="N16" s="88" t="s">
        <v>42</v>
      </c>
      <c r="O16" s="89"/>
      <c r="P16" s="92" t="s">
        <v>43</v>
      </c>
      <c r="Q16" s="93"/>
      <c r="R16" s="93"/>
      <c r="S16" s="93"/>
      <c r="T16" s="49" t="s">
        <v>44</v>
      </c>
      <c r="U16" s="49"/>
      <c r="V16" s="50" t="s">
        <v>45</v>
      </c>
      <c r="W16" s="52"/>
      <c r="Y16" s="5" t="s">
        <v>46</v>
      </c>
      <c r="Z16" s="5" t="s">
        <v>47</v>
      </c>
      <c r="AA16" s="5"/>
      <c r="AB16" s="5"/>
      <c r="AC16" s="5"/>
    </row>
    <row r="17" spans="2:35" ht="18.75" customHeight="1" thickBot="1" x14ac:dyDescent="0.3">
      <c r="B17" s="74" t="s">
        <v>48</v>
      </c>
      <c r="C17" s="74" t="s">
        <v>22</v>
      </c>
      <c r="D17" s="74" t="s">
        <v>49</v>
      </c>
      <c r="E17" s="77" t="s">
        <v>50</v>
      </c>
      <c r="F17" s="78"/>
      <c r="G17" s="77" t="s">
        <v>51</v>
      </c>
      <c r="H17" s="78"/>
      <c r="I17" s="74" t="s">
        <v>52</v>
      </c>
      <c r="J17" s="74" t="s">
        <v>53</v>
      </c>
      <c r="K17" s="74" t="s">
        <v>54</v>
      </c>
      <c r="L17" s="74" t="s">
        <v>55</v>
      </c>
      <c r="M17" s="74" t="s">
        <v>56</v>
      </c>
      <c r="N17" s="90"/>
      <c r="O17" s="91"/>
      <c r="P17" s="94"/>
      <c r="Q17" s="95"/>
      <c r="R17" s="95"/>
      <c r="S17" s="95"/>
      <c r="T17" s="147" t="s">
        <v>438</v>
      </c>
      <c r="U17" s="148"/>
      <c r="V17" s="31" t="s">
        <v>57</v>
      </c>
      <c r="W17" s="7" t="s">
        <v>58</v>
      </c>
    </row>
    <row r="18" spans="2:35" ht="18.75" customHeight="1" x14ac:dyDescent="0.25">
      <c r="B18" s="75"/>
      <c r="C18" s="75"/>
      <c r="D18" s="75"/>
      <c r="E18" s="79"/>
      <c r="F18" s="80"/>
      <c r="G18" s="79"/>
      <c r="H18" s="80"/>
      <c r="I18" s="75"/>
      <c r="J18" s="75"/>
      <c r="K18" s="75"/>
      <c r="L18" s="75"/>
      <c r="M18" s="75"/>
      <c r="N18" s="83" t="s">
        <v>59</v>
      </c>
      <c r="O18" s="83" t="s">
        <v>60</v>
      </c>
      <c r="P18" s="83" t="s">
        <v>61</v>
      </c>
      <c r="Q18" s="508" t="s">
        <v>62</v>
      </c>
      <c r="R18" s="83" t="s">
        <v>63</v>
      </c>
      <c r="S18" s="83" t="s">
        <v>64</v>
      </c>
      <c r="T18" s="83" t="s">
        <v>65</v>
      </c>
      <c r="U18" s="96" t="s">
        <v>66</v>
      </c>
      <c r="V18" s="8" t="s">
        <v>67</v>
      </c>
      <c r="W18" s="9" t="s">
        <v>155</v>
      </c>
    </row>
    <row r="19" spans="2:35" ht="15.75" thickBot="1" x14ac:dyDescent="0.3">
      <c r="B19" s="76"/>
      <c r="C19" s="76"/>
      <c r="D19" s="76"/>
      <c r="E19" s="81"/>
      <c r="F19" s="82"/>
      <c r="G19" s="81"/>
      <c r="H19" s="82"/>
      <c r="I19" s="76"/>
      <c r="J19" s="76"/>
      <c r="K19" s="76"/>
      <c r="L19" s="76"/>
      <c r="M19" s="76"/>
      <c r="N19" s="84"/>
      <c r="O19" s="84"/>
      <c r="P19" s="84"/>
      <c r="Q19" s="509"/>
      <c r="R19" s="84"/>
      <c r="S19" s="84"/>
      <c r="T19" s="84"/>
      <c r="U19" s="97"/>
      <c r="V19" s="32" t="s">
        <v>68</v>
      </c>
      <c r="W19" s="11" t="s">
        <v>159</v>
      </c>
      <c r="AA19" s="100" t="s">
        <v>439</v>
      </c>
      <c r="AB19" s="100"/>
      <c r="AC19" s="100"/>
      <c r="AD19" s="100" t="s">
        <v>440</v>
      </c>
      <c r="AE19" s="100"/>
      <c r="AF19" s="100"/>
      <c r="AG19" s="100" t="s">
        <v>441</v>
      </c>
      <c r="AH19" s="100"/>
      <c r="AI19" s="100"/>
    </row>
    <row r="20" spans="2:35" ht="24.95" customHeight="1" thickBot="1" x14ac:dyDescent="0.3">
      <c r="B20" s="155" t="s">
        <v>69</v>
      </c>
      <c r="C20" s="117" t="s">
        <v>70</v>
      </c>
      <c r="D20" s="117" t="s">
        <v>71</v>
      </c>
      <c r="E20" s="101" t="s">
        <v>72</v>
      </c>
      <c r="F20" s="102"/>
      <c r="G20" s="77" t="s">
        <v>73</v>
      </c>
      <c r="H20" s="78"/>
      <c r="I20" s="167" t="s">
        <v>74</v>
      </c>
      <c r="J20" s="167" t="s">
        <v>75</v>
      </c>
      <c r="K20" s="167" t="s">
        <v>76</v>
      </c>
      <c r="L20" s="167" t="s">
        <v>77</v>
      </c>
      <c r="M20" s="167" t="s">
        <v>78</v>
      </c>
      <c r="N20" s="3">
        <v>2021</v>
      </c>
      <c r="O20" s="14">
        <v>3.2</v>
      </c>
      <c r="P20" s="14"/>
      <c r="Q20" s="14"/>
      <c r="R20" s="14"/>
      <c r="S20" s="14"/>
      <c r="T20" s="103">
        <f>+AD20</f>
        <v>70</v>
      </c>
      <c r="U20" s="136">
        <f t="shared" ref="U20:U23" si="0">+AF20</f>
        <v>3.5505599740301901</v>
      </c>
      <c r="V20" s="510" t="s">
        <v>57</v>
      </c>
      <c r="W20" s="129">
        <f>+U20/O20-1</f>
        <v>0.10954999188443426</v>
      </c>
      <c r="Y20">
        <v>2</v>
      </c>
      <c r="Z20">
        <v>17</v>
      </c>
      <c r="AA20">
        <f>51+18</f>
        <v>69</v>
      </c>
      <c r="AB20">
        <f>1971520/100000</f>
        <v>19.715199999999999</v>
      </c>
      <c r="AC20">
        <f t="shared" ref="AC20:AC47" si="1">+AA20/AB20</f>
        <v>3.4998376886869016</v>
      </c>
      <c r="AD20">
        <f>51+18+1</f>
        <v>70</v>
      </c>
      <c r="AE20">
        <f>1971520/100000</f>
        <v>19.715199999999999</v>
      </c>
      <c r="AF20">
        <f t="shared" ref="AF20:AF47" si="2">+AD20/AE20</f>
        <v>3.5505599740301901</v>
      </c>
    </row>
    <row r="21" spans="2:35" ht="24.95" customHeight="1" thickBot="1" x14ac:dyDescent="0.3">
      <c r="B21" s="169"/>
      <c r="C21" s="118"/>
      <c r="D21" s="118"/>
      <c r="E21" s="120"/>
      <c r="F21" s="121"/>
      <c r="G21" s="79"/>
      <c r="H21" s="80"/>
      <c r="I21" s="170"/>
      <c r="J21" s="170"/>
      <c r="K21" s="170"/>
      <c r="L21" s="170"/>
      <c r="M21" s="170"/>
      <c r="N21" s="98" t="s">
        <v>145</v>
      </c>
      <c r="O21" s="99"/>
      <c r="P21" s="14">
        <v>69</v>
      </c>
      <c r="Q21" s="14">
        <v>70</v>
      </c>
      <c r="R21" s="14"/>
      <c r="S21" s="14"/>
      <c r="T21" s="104"/>
      <c r="U21" s="137"/>
      <c r="V21" s="511"/>
      <c r="W21" s="130"/>
    </row>
    <row r="22" spans="2:35" ht="24.95" customHeight="1" thickBot="1" x14ac:dyDescent="0.3">
      <c r="B22" s="169"/>
      <c r="C22" s="118"/>
      <c r="D22" s="119"/>
      <c r="E22" s="53"/>
      <c r="F22" s="55"/>
      <c r="G22" s="81"/>
      <c r="H22" s="82"/>
      <c r="I22" s="172"/>
      <c r="J22" s="172"/>
      <c r="K22" s="172"/>
      <c r="L22" s="172"/>
      <c r="M22" s="172"/>
      <c r="N22" s="98" t="s">
        <v>146</v>
      </c>
      <c r="O22" s="99"/>
      <c r="P22" s="512">
        <f>+AC20</f>
        <v>3.4998376886869016</v>
      </c>
      <c r="Q22" s="512">
        <f>+AF20</f>
        <v>3.5505599740301901</v>
      </c>
      <c r="R22" s="14"/>
      <c r="S22" s="14"/>
      <c r="T22" s="105"/>
      <c r="U22" s="138"/>
      <c r="V22" s="513"/>
      <c r="W22" s="131"/>
    </row>
    <row r="23" spans="2:35" ht="24.95" customHeight="1" thickBot="1" x14ac:dyDescent="0.3">
      <c r="B23" s="169"/>
      <c r="C23" s="118"/>
      <c r="D23" s="117" t="s">
        <v>442</v>
      </c>
      <c r="E23" s="101" t="s">
        <v>443</v>
      </c>
      <c r="F23" s="102"/>
      <c r="G23" s="77" t="s">
        <v>444</v>
      </c>
      <c r="H23" s="78"/>
      <c r="I23" s="167" t="s">
        <v>74</v>
      </c>
      <c r="J23" s="167" t="s">
        <v>82</v>
      </c>
      <c r="K23" s="167" t="s">
        <v>76</v>
      </c>
      <c r="L23" s="167" t="s">
        <v>77</v>
      </c>
      <c r="M23" s="167" t="s">
        <v>78</v>
      </c>
      <c r="N23" s="3">
        <v>2021</v>
      </c>
      <c r="O23" s="14">
        <v>1.2</v>
      </c>
      <c r="P23" s="14"/>
      <c r="Q23" s="14"/>
      <c r="R23" s="14"/>
      <c r="S23" s="14"/>
      <c r="T23" s="103">
        <f>+AD23</f>
        <v>25</v>
      </c>
      <c r="U23" s="136">
        <f t="shared" si="0"/>
        <v>1.2680571335822106</v>
      </c>
      <c r="V23" s="510" t="s">
        <v>57</v>
      </c>
      <c r="W23" s="129">
        <f>+U23/O23-1</f>
        <v>5.6714277985175476E-2</v>
      </c>
      <c r="AA23">
        <v>24</v>
      </c>
      <c r="AB23">
        <f>1971520/100000</f>
        <v>19.715199999999999</v>
      </c>
      <c r="AC23">
        <f t="shared" si="1"/>
        <v>1.2173348482389224</v>
      </c>
      <c r="AD23">
        <v>25</v>
      </c>
      <c r="AE23">
        <f>1971520/100000</f>
        <v>19.715199999999999</v>
      </c>
      <c r="AF23">
        <f t="shared" si="2"/>
        <v>1.2680571335822106</v>
      </c>
    </row>
    <row r="24" spans="2:35" ht="24.95" customHeight="1" thickBot="1" x14ac:dyDescent="0.3">
      <c r="B24" s="169"/>
      <c r="C24" s="118"/>
      <c r="D24" s="118"/>
      <c r="E24" s="120"/>
      <c r="F24" s="121"/>
      <c r="G24" s="79"/>
      <c r="H24" s="80"/>
      <c r="I24" s="170"/>
      <c r="J24" s="170"/>
      <c r="K24" s="170"/>
      <c r="L24" s="170"/>
      <c r="M24" s="170"/>
      <c r="N24" s="98" t="s">
        <v>145</v>
      </c>
      <c r="O24" s="99"/>
      <c r="P24" s="14">
        <v>24</v>
      </c>
      <c r="Q24" s="14">
        <v>25</v>
      </c>
      <c r="R24" s="14"/>
      <c r="S24" s="14"/>
      <c r="T24" s="104"/>
      <c r="U24" s="137"/>
      <c r="V24" s="511"/>
      <c r="W24" s="130"/>
    </row>
    <row r="25" spans="2:35" ht="24.95" customHeight="1" thickBot="1" x14ac:dyDescent="0.3">
      <c r="B25" s="164"/>
      <c r="C25" s="119"/>
      <c r="D25" s="119"/>
      <c r="E25" s="53"/>
      <c r="F25" s="55"/>
      <c r="G25" s="81"/>
      <c r="H25" s="82"/>
      <c r="I25" s="172"/>
      <c r="J25" s="172"/>
      <c r="K25" s="172"/>
      <c r="L25" s="172"/>
      <c r="M25" s="172"/>
      <c r="N25" s="98" t="s">
        <v>146</v>
      </c>
      <c r="O25" s="99"/>
      <c r="P25" s="512">
        <f>+AC23</f>
        <v>1.2173348482389224</v>
      </c>
      <c r="Q25" s="512">
        <f>+AF23</f>
        <v>1.2680571335822106</v>
      </c>
      <c r="R25" s="14"/>
      <c r="S25" s="14"/>
      <c r="T25" s="105"/>
      <c r="U25" s="138"/>
      <c r="V25" s="513"/>
      <c r="W25" s="131"/>
    </row>
    <row r="26" spans="2:35" ht="45" customHeight="1" thickBot="1" x14ac:dyDescent="0.3">
      <c r="B26" s="155" t="s">
        <v>83</v>
      </c>
      <c r="C26" s="117" t="s">
        <v>445</v>
      </c>
      <c r="D26" s="117" t="s">
        <v>446</v>
      </c>
      <c r="E26" s="101" t="s">
        <v>447</v>
      </c>
      <c r="F26" s="102"/>
      <c r="G26" s="77" t="s">
        <v>448</v>
      </c>
      <c r="H26" s="78"/>
      <c r="I26" s="167" t="s">
        <v>88</v>
      </c>
      <c r="J26" s="167" t="s">
        <v>75</v>
      </c>
      <c r="K26" s="167" t="s">
        <v>76</v>
      </c>
      <c r="L26" s="167" t="s">
        <v>77</v>
      </c>
      <c r="M26" s="167" t="s">
        <v>89</v>
      </c>
      <c r="N26" s="3">
        <v>2021</v>
      </c>
      <c r="O26" s="14"/>
      <c r="P26" s="14"/>
      <c r="Q26" s="14"/>
      <c r="R26" s="14"/>
      <c r="S26" s="14"/>
      <c r="T26" s="103">
        <f>SUM(P27:S27)</f>
        <v>549</v>
      </c>
      <c r="U26" s="123">
        <f>+AI26</f>
        <v>0.36551264980026632</v>
      </c>
      <c r="V26" s="510"/>
      <c r="W26" s="129"/>
      <c r="AA26">
        <f>+AA29+AA32+AA35</f>
        <v>214</v>
      </c>
      <c r="AB26">
        <v>714</v>
      </c>
      <c r="AC26">
        <f t="shared" si="1"/>
        <v>0.29971988795518206</v>
      </c>
      <c r="AD26" s="514">
        <f>+AD29+AD32+AD35</f>
        <v>335</v>
      </c>
      <c r="AE26" s="515">
        <v>788</v>
      </c>
      <c r="AF26" s="515">
        <f t="shared" si="2"/>
        <v>0.42512690355329952</v>
      </c>
      <c r="AG26">
        <f>+AA26+AD26</f>
        <v>549</v>
      </c>
      <c r="AH26">
        <f>+AB26+AE26</f>
        <v>1502</v>
      </c>
      <c r="AI26">
        <f t="shared" ref="AI26" si="3">+AG26/AH26</f>
        <v>0.36551264980026632</v>
      </c>
    </row>
    <row r="27" spans="2:35" ht="45" customHeight="1" thickBot="1" x14ac:dyDescent="0.3">
      <c r="B27" s="169"/>
      <c r="C27" s="118"/>
      <c r="D27" s="118"/>
      <c r="E27" s="120"/>
      <c r="F27" s="121"/>
      <c r="G27" s="79"/>
      <c r="H27" s="80"/>
      <c r="I27" s="170"/>
      <c r="J27" s="170"/>
      <c r="K27" s="170"/>
      <c r="L27" s="170"/>
      <c r="M27" s="170"/>
      <c r="N27" s="98" t="s">
        <v>145</v>
      </c>
      <c r="O27" s="99"/>
      <c r="P27" s="14">
        <f>+AA26</f>
        <v>214</v>
      </c>
      <c r="Q27" s="14">
        <f>+AD26</f>
        <v>335</v>
      </c>
      <c r="R27" s="14"/>
      <c r="S27" s="14"/>
      <c r="T27" s="104"/>
      <c r="U27" s="124"/>
      <c r="V27" s="511"/>
      <c r="W27" s="130"/>
      <c r="AD27" s="514"/>
      <c r="AE27" s="515"/>
      <c r="AF27" s="515"/>
    </row>
    <row r="28" spans="2:35" ht="45" customHeight="1" thickBot="1" x14ac:dyDescent="0.3">
      <c r="B28" s="164"/>
      <c r="C28" s="119"/>
      <c r="D28" s="119"/>
      <c r="E28" s="53"/>
      <c r="F28" s="55"/>
      <c r="G28" s="81"/>
      <c r="H28" s="82"/>
      <c r="I28" s="172"/>
      <c r="J28" s="172"/>
      <c r="K28" s="172"/>
      <c r="L28" s="172"/>
      <c r="M28" s="172"/>
      <c r="N28" s="98" t="s">
        <v>146</v>
      </c>
      <c r="O28" s="99"/>
      <c r="P28" s="516">
        <f>+AC26</f>
        <v>0.29971988795518206</v>
      </c>
      <c r="Q28" s="516">
        <f>+AF26</f>
        <v>0.42512690355329952</v>
      </c>
      <c r="R28" s="14"/>
      <c r="S28" s="14"/>
      <c r="T28" s="105"/>
      <c r="U28" s="125"/>
      <c r="V28" s="513"/>
      <c r="W28" s="131"/>
      <c r="AD28" s="514"/>
      <c r="AE28" s="515"/>
      <c r="AF28" s="515"/>
    </row>
    <row r="29" spans="2:35" ht="35.1" customHeight="1" thickBot="1" x14ac:dyDescent="0.3">
      <c r="B29" s="133" t="s">
        <v>449</v>
      </c>
      <c r="C29" s="117" t="s">
        <v>450</v>
      </c>
      <c r="D29" s="117" t="s">
        <v>451</v>
      </c>
      <c r="E29" s="101" t="s">
        <v>452</v>
      </c>
      <c r="F29" s="102"/>
      <c r="G29" s="77" t="s">
        <v>453</v>
      </c>
      <c r="H29" s="78"/>
      <c r="I29" s="167" t="s">
        <v>88</v>
      </c>
      <c r="J29" s="167" t="s">
        <v>95</v>
      </c>
      <c r="K29" s="167" t="s">
        <v>76</v>
      </c>
      <c r="L29" s="167" t="s">
        <v>77</v>
      </c>
      <c r="M29" s="167" t="s">
        <v>89</v>
      </c>
      <c r="N29" s="3">
        <v>2021</v>
      </c>
      <c r="O29" s="14"/>
      <c r="P29" s="14"/>
      <c r="Q29" s="14"/>
      <c r="R29" s="14"/>
      <c r="S29" s="14"/>
      <c r="T29" s="103">
        <f>SUM(P30:S30)</f>
        <v>70</v>
      </c>
      <c r="U29" s="123">
        <f>+AI29</f>
        <v>0.41916167664670656</v>
      </c>
      <c r="V29" s="510"/>
      <c r="W29" s="129"/>
      <c r="AA29">
        <v>30</v>
      </c>
      <c r="AB29">
        <v>61</v>
      </c>
      <c r="AC29">
        <f t="shared" si="1"/>
        <v>0.49180327868852458</v>
      </c>
      <c r="AD29" s="517">
        <v>40</v>
      </c>
      <c r="AE29" s="515">
        <v>106</v>
      </c>
      <c r="AF29">
        <f t="shared" si="2"/>
        <v>0.37735849056603776</v>
      </c>
      <c r="AG29">
        <f>+AA29+AD29</f>
        <v>70</v>
      </c>
      <c r="AH29">
        <f>+AB29+AE29</f>
        <v>167</v>
      </c>
      <c r="AI29">
        <f t="shared" ref="AI29" si="4">+AG29/AH29</f>
        <v>0.41916167664670656</v>
      </c>
    </row>
    <row r="30" spans="2:35" ht="35.1" customHeight="1" thickBot="1" x14ac:dyDescent="0.3">
      <c r="B30" s="134"/>
      <c r="C30" s="118"/>
      <c r="D30" s="118"/>
      <c r="E30" s="120"/>
      <c r="F30" s="121"/>
      <c r="G30" s="79"/>
      <c r="H30" s="80"/>
      <c r="I30" s="170"/>
      <c r="J30" s="170"/>
      <c r="K30" s="170"/>
      <c r="L30" s="170"/>
      <c r="M30" s="170"/>
      <c r="N30" s="98" t="s">
        <v>145</v>
      </c>
      <c r="O30" s="99"/>
      <c r="P30" s="14">
        <f>+AA29</f>
        <v>30</v>
      </c>
      <c r="Q30" s="14">
        <f>+AD29</f>
        <v>40</v>
      </c>
      <c r="R30" s="14"/>
      <c r="S30" s="14"/>
      <c r="T30" s="104"/>
      <c r="U30" s="124"/>
      <c r="V30" s="511"/>
      <c r="W30" s="130"/>
      <c r="AD30" s="517"/>
      <c r="AE30" s="515"/>
    </row>
    <row r="31" spans="2:35" ht="35.1" customHeight="1" thickBot="1" x14ac:dyDescent="0.3">
      <c r="B31" s="134"/>
      <c r="C31" s="118"/>
      <c r="D31" s="119"/>
      <c r="E31" s="53"/>
      <c r="F31" s="55"/>
      <c r="G31" s="81"/>
      <c r="H31" s="82"/>
      <c r="I31" s="172"/>
      <c r="J31" s="172"/>
      <c r="K31" s="172"/>
      <c r="L31" s="172"/>
      <c r="M31" s="172"/>
      <c r="N31" s="98" t="s">
        <v>146</v>
      </c>
      <c r="O31" s="99"/>
      <c r="P31" s="516">
        <f>+AC29</f>
        <v>0.49180327868852458</v>
      </c>
      <c r="Q31" s="516">
        <f>+AF29</f>
        <v>0.37735849056603776</v>
      </c>
      <c r="R31" s="14"/>
      <c r="S31" s="14"/>
      <c r="T31" s="105"/>
      <c r="U31" s="125"/>
      <c r="V31" s="513"/>
      <c r="W31" s="131"/>
      <c r="AD31" s="517"/>
      <c r="AE31" s="515"/>
    </row>
    <row r="32" spans="2:35" ht="24.95" customHeight="1" thickBot="1" x14ac:dyDescent="0.3">
      <c r="B32" s="134"/>
      <c r="C32" s="118"/>
      <c r="D32" s="117" t="s">
        <v>454</v>
      </c>
      <c r="E32" s="101" t="s">
        <v>455</v>
      </c>
      <c r="F32" s="102"/>
      <c r="G32" s="77" t="s">
        <v>456</v>
      </c>
      <c r="H32" s="78"/>
      <c r="I32" s="167" t="s">
        <v>88</v>
      </c>
      <c r="J32" s="167" t="s">
        <v>95</v>
      </c>
      <c r="K32" s="167" t="s">
        <v>76</v>
      </c>
      <c r="L32" s="167" t="s">
        <v>77</v>
      </c>
      <c r="M32" s="167" t="s">
        <v>89</v>
      </c>
      <c r="N32" s="3">
        <v>2021</v>
      </c>
      <c r="O32" s="14"/>
      <c r="P32" s="14"/>
      <c r="Q32" s="14"/>
      <c r="R32" s="14"/>
      <c r="S32" s="14"/>
      <c r="T32" s="103">
        <f>SUM(P33:S33)</f>
        <v>87</v>
      </c>
      <c r="U32" s="123">
        <f>+AI32</f>
        <v>5.7922769640479363E-2</v>
      </c>
      <c r="V32" s="510"/>
      <c r="W32" s="129"/>
      <c r="AA32">
        <v>31</v>
      </c>
      <c r="AB32">
        <v>714</v>
      </c>
      <c r="AC32">
        <f t="shared" si="1"/>
        <v>4.341736694677871E-2</v>
      </c>
      <c r="AD32" s="517">
        <v>56</v>
      </c>
      <c r="AE32" s="515">
        <v>788</v>
      </c>
      <c r="AF32">
        <f t="shared" si="2"/>
        <v>7.1065989847715741E-2</v>
      </c>
      <c r="AG32">
        <f>+AA32+AD32</f>
        <v>87</v>
      </c>
      <c r="AH32">
        <f>+AB32+AE32</f>
        <v>1502</v>
      </c>
      <c r="AI32">
        <f t="shared" ref="AI32" si="5">+AG32/AH32</f>
        <v>5.7922769640479363E-2</v>
      </c>
    </row>
    <row r="33" spans="2:38" ht="24.95" customHeight="1" thickBot="1" x14ac:dyDescent="0.3">
      <c r="B33" s="134"/>
      <c r="C33" s="118"/>
      <c r="D33" s="118"/>
      <c r="E33" s="120"/>
      <c r="F33" s="121"/>
      <c r="G33" s="79"/>
      <c r="H33" s="80"/>
      <c r="I33" s="170"/>
      <c r="J33" s="170"/>
      <c r="K33" s="170"/>
      <c r="L33" s="170"/>
      <c r="M33" s="170"/>
      <c r="N33" s="98" t="s">
        <v>145</v>
      </c>
      <c r="O33" s="99"/>
      <c r="P33" s="14">
        <f>+AA32</f>
        <v>31</v>
      </c>
      <c r="Q33" s="14">
        <f>+AD32</f>
        <v>56</v>
      </c>
      <c r="R33" s="14"/>
      <c r="S33" s="14"/>
      <c r="T33" s="104"/>
      <c r="U33" s="124"/>
      <c r="V33" s="511"/>
      <c r="W33" s="130"/>
      <c r="AD33" s="517"/>
      <c r="AE33" s="515"/>
    </row>
    <row r="34" spans="2:38" ht="24.95" customHeight="1" thickBot="1" x14ac:dyDescent="0.3">
      <c r="B34" s="134"/>
      <c r="C34" s="118"/>
      <c r="D34" s="119"/>
      <c r="E34" s="53"/>
      <c r="F34" s="55"/>
      <c r="G34" s="81"/>
      <c r="H34" s="82"/>
      <c r="I34" s="172"/>
      <c r="J34" s="172"/>
      <c r="K34" s="172"/>
      <c r="L34" s="172"/>
      <c r="M34" s="172"/>
      <c r="N34" s="98" t="s">
        <v>146</v>
      </c>
      <c r="O34" s="99"/>
      <c r="P34" s="516">
        <f>+AC32</f>
        <v>4.341736694677871E-2</v>
      </c>
      <c r="Q34" s="516">
        <f>+AF32</f>
        <v>7.1065989847715741E-2</v>
      </c>
      <c r="R34" s="14"/>
      <c r="S34" s="14"/>
      <c r="T34" s="105"/>
      <c r="U34" s="125"/>
      <c r="V34" s="513"/>
      <c r="W34" s="131"/>
      <c r="AD34" s="517"/>
      <c r="AE34" s="515"/>
    </row>
    <row r="35" spans="2:38" ht="24.95" customHeight="1" thickBot="1" x14ac:dyDescent="0.3">
      <c r="B35" s="134"/>
      <c r="C35" s="118"/>
      <c r="D35" s="117" t="s">
        <v>457</v>
      </c>
      <c r="E35" s="101" t="s">
        <v>458</v>
      </c>
      <c r="F35" s="102"/>
      <c r="G35" s="77" t="s">
        <v>459</v>
      </c>
      <c r="H35" s="78"/>
      <c r="I35" s="167" t="s">
        <v>88</v>
      </c>
      <c r="J35" s="167" t="s">
        <v>95</v>
      </c>
      <c r="K35" s="167" t="s">
        <v>76</v>
      </c>
      <c r="L35" s="167" t="s">
        <v>77</v>
      </c>
      <c r="M35" s="167" t="s">
        <v>89</v>
      </c>
      <c r="N35" s="3">
        <v>2021</v>
      </c>
      <c r="O35" s="14"/>
      <c r="P35" s="14"/>
      <c r="Q35" s="14"/>
      <c r="R35" s="14"/>
      <c r="S35" s="14"/>
      <c r="T35" s="103">
        <f>SUM(P36:S36)</f>
        <v>392</v>
      </c>
      <c r="U35" s="123">
        <f>+AI35</f>
        <v>0.26098535286284952</v>
      </c>
      <c r="V35" s="510"/>
      <c r="W35" s="129"/>
      <c r="AA35">
        <v>153</v>
      </c>
      <c r="AB35">
        <v>714</v>
      </c>
      <c r="AC35">
        <f t="shared" si="1"/>
        <v>0.21428571428571427</v>
      </c>
      <c r="AD35" s="517">
        <v>239</v>
      </c>
      <c r="AE35" s="515">
        <v>788</v>
      </c>
      <c r="AF35">
        <f t="shared" si="2"/>
        <v>0.3032994923857868</v>
      </c>
      <c r="AG35">
        <f>+AA35+AD35</f>
        <v>392</v>
      </c>
      <c r="AH35">
        <f>+AB35+AE35</f>
        <v>1502</v>
      </c>
      <c r="AI35">
        <f t="shared" ref="AI35" si="6">+AG35/AH35</f>
        <v>0.26098535286284952</v>
      </c>
    </row>
    <row r="36" spans="2:38" ht="24.95" customHeight="1" thickBot="1" x14ac:dyDescent="0.3">
      <c r="B36" s="134"/>
      <c r="C36" s="118"/>
      <c r="D36" s="118"/>
      <c r="E36" s="120"/>
      <c r="F36" s="121"/>
      <c r="G36" s="79"/>
      <c r="H36" s="80"/>
      <c r="I36" s="170"/>
      <c r="J36" s="170"/>
      <c r="K36" s="170"/>
      <c r="L36" s="170"/>
      <c r="M36" s="170"/>
      <c r="N36" s="98" t="s">
        <v>145</v>
      </c>
      <c r="O36" s="99"/>
      <c r="P36" s="14">
        <f>+AA35</f>
        <v>153</v>
      </c>
      <c r="Q36" s="14">
        <f>+AD35</f>
        <v>239</v>
      </c>
      <c r="R36" s="14"/>
      <c r="S36" s="14"/>
      <c r="T36" s="104"/>
      <c r="U36" s="124"/>
      <c r="V36" s="511"/>
      <c r="W36" s="130"/>
      <c r="AD36" s="517"/>
      <c r="AE36" s="515"/>
    </row>
    <row r="37" spans="2:38" ht="24.95" customHeight="1" thickBot="1" x14ac:dyDescent="0.3">
      <c r="B37" s="135"/>
      <c r="C37" s="119"/>
      <c r="D37" s="119"/>
      <c r="E37" s="53"/>
      <c r="F37" s="55"/>
      <c r="G37" s="81"/>
      <c r="H37" s="82"/>
      <c r="I37" s="172"/>
      <c r="J37" s="172"/>
      <c r="K37" s="172"/>
      <c r="L37" s="172"/>
      <c r="M37" s="172"/>
      <c r="N37" s="98" t="s">
        <v>146</v>
      </c>
      <c r="O37" s="99"/>
      <c r="P37" s="516">
        <f>+AC35</f>
        <v>0.21428571428571427</v>
      </c>
      <c r="Q37" s="516">
        <f>+AF35</f>
        <v>0.3032994923857868</v>
      </c>
      <c r="R37" s="14"/>
      <c r="S37" s="14"/>
      <c r="T37" s="105"/>
      <c r="U37" s="125"/>
      <c r="V37" s="513"/>
      <c r="W37" s="131"/>
      <c r="AD37" s="517"/>
      <c r="AE37" s="515"/>
    </row>
    <row r="38" spans="2:38" ht="24.95" customHeight="1" thickBot="1" x14ac:dyDescent="0.3">
      <c r="B38" s="155" t="s">
        <v>106</v>
      </c>
      <c r="C38" s="117" t="s">
        <v>460</v>
      </c>
      <c r="D38" s="117" t="s">
        <v>461</v>
      </c>
      <c r="E38" s="101" t="s">
        <v>462</v>
      </c>
      <c r="F38" s="102"/>
      <c r="G38" s="77" t="s">
        <v>463</v>
      </c>
      <c r="H38" s="78"/>
      <c r="I38" s="167" t="s">
        <v>88</v>
      </c>
      <c r="J38" s="167" t="s">
        <v>95</v>
      </c>
      <c r="K38" s="167" t="s">
        <v>76</v>
      </c>
      <c r="L38" s="167" t="s">
        <v>77</v>
      </c>
      <c r="M38" s="167" t="s">
        <v>89</v>
      </c>
      <c r="N38" s="3">
        <v>2021</v>
      </c>
      <c r="O38" s="14"/>
      <c r="P38" s="14"/>
      <c r="Q38" s="14"/>
      <c r="R38" s="14"/>
      <c r="S38" s="14"/>
      <c r="T38" s="103">
        <f>SUM(P39:S39)</f>
        <v>175</v>
      </c>
      <c r="U38" s="123">
        <f>+AI38</f>
        <v>0.11651131824234354</v>
      </c>
      <c r="V38" s="510"/>
      <c r="W38" s="129"/>
      <c r="AA38">
        <v>69</v>
      </c>
      <c r="AB38">
        <v>714</v>
      </c>
      <c r="AC38">
        <f t="shared" si="1"/>
        <v>9.6638655462184878E-2</v>
      </c>
      <c r="AD38" s="517">
        <v>106</v>
      </c>
      <c r="AE38" s="515">
        <v>788</v>
      </c>
      <c r="AF38">
        <f t="shared" si="2"/>
        <v>0.13451776649746192</v>
      </c>
      <c r="AG38">
        <f>+AA38+AD38</f>
        <v>175</v>
      </c>
      <c r="AH38">
        <f>+AB38+AE38</f>
        <v>1502</v>
      </c>
      <c r="AI38">
        <f t="shared" ref="AI38" si="7">+AG38/AH38</f>
        <v>0.11651131824234354</v>
      </c>
    </row>
    <row r="39" spans="2:38" ht="24.95" customHeight="1" thickBot="1" x14ac:dyDescent="0.3">
      <c r="B39" s="169"/>
      <c r="C39" s="118"/>
      <c r="D39" s="118"/>
      <c r="E39" s="120"/>
      <c r="F39" s="121"/>
      <c r="G39" s="79"/>
      <c r="H39" s="80"/>
      <c r="I39" s="170"/>
      <c r="J39" s="170"/>
      <c r="K39" s="170"/>
      <c r="L39" s="170"/>
      <c r="M39" s="170"/>
      <c r="N39" s="98" t="s">
        <v>145</v>
      </c>
      <c r="O39" s="99"/>
      <c r="P39" s="14">
        <f>+AA38</f>
        <v>69</v>
      </c>
      <c r="Q39" s="14">
        <f>+AD38</f>
        <v>106</v>
      </c>
      <c r="R39" s="14"/>
      <c r="S39" s="14"/>
      <c r="T39" s="104"/>
      <c r="U39" s="124"/>
      <c r="V39" s="511"/>
      <c r="W39" s="130"/>
      <c r="AD39" s="518"/>
      <c r="AE39" s="515"/>
    </row>
    <row r="40" spans="2:38" ht="24.95" customHeight="1" thickBot="1" x14ac:dyDescent="0.3">
      <c r="B40" s="164"/>
      <c r="C40" s="119"/>
      <c r="D40" s="119"/>
      <c r="E40" s="53"/>
      <c r="F40" s="55"/>
      <c r="G40" s="81"/>
      <c r="H40" s="82"/>
      <c r="I40" s="172"/>
      <c r="J40" s="172"/>
      <c r="K40" s="172"/>
      <c r="L40" s="172"/>
      <c r="M40" s="172"/>
      <c r="N40" s="98" t="s">
        <v>146</v>
      </c>
      <c r="O40" s="99"/>
      <c r="P40" s="516">
        <f>+AC38</f>
        <v>9.6638655462184878E-2</v>
      </c>
      <c r="Q40" s="516">
        <f>+AF38</f>
        <v>0.13451776649746192</v>
      </c>
      <c r="R40" s="14"/>
      <c r="S40" s="14"/>
      <c r="T40" s="105"/>
      <c r="U40" s="125"/>
      <c r="V40" s="513"/>
      <c r="W40" s="131"/>
      <c r="AD40" s="518"/>
      <c r="AE40" s="515"/>
    </row>
    <row r="41" spans="2:38" ht="24.95" customHeight="1" thickBot="1" x14ac:dyDescent="0.3">
      <c r="B41" s="155" t="s">
        <v>111</v>
      </c>
      <c r="C41" s="117" t="s">
        <v>188</v>
      </c>
      <c r="D41" s="117" t="s">
        <v>464</v>
      </c>
      <c r="E41" s="101" t="s">
        <v>465</v>
      </c>
      <c r="F41" s="102"/>
      <c r="G41" s="77" t="s">
        <v>466</v>
      </c>
      <c r="H41" s="78"/>
      <c r="I41" s="167" t="s">
        <v>88</v>
      </c>
      <c r="J41" s="167" t="s">
        <v>95</v>
      </c>
      <c r="K41" s="167" t="s">
        <v>76</v>
      </c>
      <c r="L41" s="167" t="s">
        <v>77</v>
      </c>
      <c r="M41" s="167" t="s">
        <v>89</v>
      </c>
      <c r="N41" s="3">
        <v>2021</v>
      </c>
      <c r="O41" s="14"/>
      <c r="P41" s="14"/>
      <c r="Q41" s="14"/>
      <c r="R41" s="14"/>
      <c r="S41" s="14"/>
      <c r="T41" s="103">
        <f>SUM(P42:S42)</f>
        <v>5337</v>
      </c>
      <c r="U41" s="123">
        <f>+AI41</f>
        <v>0.52742365846427508</v>
      </c>
      <c r="V41" s="510"/>
      <c r="W41" s="129"/>
      <c r="AA41">
        <v>2447</v>
      </c>
      <c r="AB41">
        <v>4538</v>
      </c>
      <c r="AC41">
        <f t="shared" si="1"/>
        <v>0.53922432789775232</v>
      </c>
      <c r="AD41" s="515">
        <v>2890</v>
      </c>
      <c r="AE41" s="515">
        <v>5581</v>
      </c>
      <c r="AF41">
        <f t="shared" si="2"/>
        <v>0.51782834617452067</v>
      </c>
      <c r="AG41">
        <f>+AA41+AD41</f>
        <v>5337</v>
      </c>
      <c r="AH41">
        <f>+AB41+AE41</f>
        <v>10119</v>
      </c>
      <c r="AI41">
        <f t="shared" ref="AI41" si="8">+AG41/AH41</f>
        <v>0.52742365846427508</v>
      </c>
    </row>
    <row r="42" spans="2:38" ht="24.95" customHeight="1" thickBot="1" x14ac:dyDescent="0.3">
      <c r="B42" s="169"/>
      <c r="C42" s="118"/>
      <c r="D42" s="118"/>
      <c r="E42" s="120"/>
      <c r="F42" s="121"/>
      <c r="G42" s="79"/>
      <c r="H42" s="80"/>
      <c r="I42" s="170"/>
      <c r="J42" s="170"/>
      <c r="K42" s="170"/>
      <c r="L42" s="170"/>
      <c r="M42" s="170"/>
      <c r="N42" s="98" t="s">
        <v>145</v>
      </c>
      <c r="O42" s="99"/>
      <c r="P42" s="14">
        <f>+AA41</f>
        <v>2447</v>
      </c>
      <c r="Q42" s="14">
        <f>+AD41</f>
        <v>2890</v>
      </c>
      <c r="R42" s="14"/>
      <c r="S42" s="14"/>
      <c r="T42" s="104"/>
      <c r="U42" s="124"/>
      <c r="V42" s="511"/>
      <c r="W42" s="130"/>
      <c r="AD42" s="515"/>
      <c r="AE42" s="515"/>
    </row>
    <row r="43" spans="2:38" ht="24.95" customHeight="1" thickBot="1" x14ac:dyDescent="0.3">
      <c r="B43" s="164"/>
      <c r="C43" s="119"/>
      <c r="D43" s="119"/>
      <c r="E43" s="53"/>
      <c r="F43" s="55"/>
      <c r="G43" s="81"/>
      <c r="H43" s="82"/>
      <c r="I43" s="172"/>
      <c r="J43" s="172"/>
      <c r="K43" s="172"/>
      <c r="L43" s="172"/>
      <c r="M43" s="172"/>
      <c r="N43" s="98" t="s">
        <v>146</v>
      </c>
      <c r="O43" s="99"/>
      <c r="P43" s="516">
        <f>+AC41</f>
        <v>0.53922432789775232</v>
      </c>
      <c r="Q43" s="516">
        <f>+AF41</f>
        <v>0.51782834617452067</v>
      </c>
      <c r="R43" s="14"/>
      <c r="S43" s="14"/>
      <c r="T43" s="105"/>
      <c r="U43" s="125"/>
      <c r="V43" s="513"/>
      <c r="W43" s="131"/>
      <c r="AD43" s="515"/>
      <c r="AE43" s="515"/>
    </row>
    <row r="44" spans="2:38" ht="30" customHeight="1" thickBot="1" x14ac:dyDescent="0.3">
      <c r="B44" s="155" t="s">
        <v>116</v>
      </c>
      <c r="C44" s="117" t="s">
        <v>467</v>
      </c>
      <c r="D44" s="117" t="s">
        <v>468</v>
      </c>
      <c r="E44" s="101" t="s">
        <v>469</v>
      </c>
      <c r="F44" s="102"/>
      <c r="G44" s="77" t="s">
        <v>470</v>
      </c>
      <c r="H44" s="78"/>
      <c r="I44" s="167" t="s">
        <v>88</v>
      </c>
      <c r="J44" s="167" t="s">
        <v>95</v>
      </c>
      <c r="K44" s="167" t="s">
        <v>76</v>
      </c>
      <c r="L44" s="167" t="s">
        <v>77</v>
      </c>
      <c r="M44" s="167" t="s">
        <v>89</v>
      </c>
      <c r="N44" s="3">
        <v>2021</v>
      </c>
      <c r="O44" s="14"/>
      <c r="P44" s="14"/>
      <c r="Q44" s="14"/>
      <c r="R44" s="14"/>
      <c r="S44" s="14"/>
      <c r="T44" s="103">
        <f>SUM(P45:S45)</f>
        <v>440</v>
      </c>
      <c r="U44" s="123">
        <f>+AI44</f>
        <v>0.35859820700896494</v>
      </c>
      <c r="V44" s="510"/>
      <c r="W44" s="129"/>
      <c r="X44" s="519"/>
      <c r="Z44" s="520" t="s">
        <v>471</v>
      </c>
      <c r="AA44">
        <f>61+112</f>
        <v>173</v>
      </c>
      <c r="AB44">
        <f>69+143</f>
        <v>212</v>
      </c>
      <c r="AC44">
        <f t="shared" si="1"/>
        <v>0.81603773584905659</v>
      </c>
      <c r="AD44" s="515">
        <f>171+(AD29+AD32)</f>
        <v>267</v>
      </c>
      <c r="AE44" s="515">
        <f>AE38+227</f>
        <v>1015</v>
      </c>
      <c r="AF44">
        <f t="shared" si="2"/>
        <v>0.26305418719211821</v>
      </c>
      <c r="AG44">
        <f>+AA44+AD44</f>
        <v>440</v>
      </c>
      <c r="AH44">
        <f>+AB44+AE44</f>
        <v>1227</v>
      </c>
      <c r="AI44">
        <f t="shared" ref="AI44" si="9">+AG44/AH44</f>
        <v>0.35859820700896494</v>
      </c>
    </row>
    <row r="45" spans="2:38" ht="30" customHeight="1" thickBot="1" x14ac:dyDescent="0.3">
      <c r="B45" s="169"/>
      <c r="C45" s="118"/>
      <c r="D45" s="118"/>
      <c r="E45" s="120"/>
      <c r="F45" s="121"/>
      <c r="G45" s="79"/>
      <c r="H45" s="80"/>
      <c r="I45" s="170"/>
      <c r="J45" s="170"/>
      <c r="K45" s="170"/>
      <c r="L45" s="170"/>
      <c r="M45" s="170"/>
      <c r="N45" s="98" t="s">
        <v>145</v>
      </c>
      <c r="O45" s="99"/>
      <c r="P45" s="14">
        <f>+AA44</f>
        <v>173</v>
      </c>
      <c r="Q45" s="14">
        <f>+AD44</f>
        <v>267</v>
      </c>
      <c r="R45" s="14"/>
      <c r="S45" s="14"/>
      <c r="T45" s="104"/>
      <c r="U45" s="124"/>
      <c r="V45" s="511"/>
      <c r="W45" s="130"/>
      <c r="X45" s="519"/>
      <c r="Z45" s="520"/>
      <c r="AD45" s="515"/>
      <c r="AE45" s="515"/>
    </row>
    <row r="46" spans="2:38" ht="30" customHeight="1" thickBot="1" x14ac:dyDescent="0.3">
      <c r="B46" s="164"/>
      <c r="C46" s="119"/>
      <c r="D46" s="119"/>
      <c r="E46" s="53"/>
      <c r="F46" s="55"/>
      <c r="G46" s="81"/>
      <c r="H46" s="82"/>
      <c r="I46" s="172"/>
      <c r="J46" s="172"/>
      <c r="K46" s="172"/>
      <c r="L46" s="172"/>
      <c r="M46" s="172"/>
      <c r="N46" s="98" t="s">
        <v>146</v>
      </c>
      <c r="O46" s="99"/>
      <c r="P46" s="516">
        <f>+AC44</f>
        <v>0.81603773584905659</v>
      </c>
      <c r="Q46" s="516">
        <f>+AF44</f>
        <v>0.26305418719211821</v>
      </c>
      <c r="R46" s="14"/>
      <c r="S46" s="14"/>
      <c r="T46" s="105"/>
      <c r="U46" s="125"/>
      <c r="V46" s="513"/>
      <c r="W46" s="131"/>
      <c r="X46" s="519"/>
      <c r="Z46" s="520"/>
      <c r="AD46" s="515"/>
      <c r="AE46" s="515"/>
    </row>
    <row r="47" spans="2:38" ht="24.95" customHeight="1" thickBot="1" x14ac:dyDescent="0.3">
      <c r="B47" s="155" t="s">
        <v>121</v>
      </c>
      <c r="C47" s="117" t="s">
        <v>217</v>
      </c>
      <c r="D47" s="117" t="s">
        <v>472</v>
      </c>
      <c r="E47" s="101" t="s">
        <v>473</v>
      </c>
      <c r="F47" s="102"/>
      <c r="G47" s="77" t="s">
        <v>474</v>
      </c>
      <c r="H47" s="78"/>
      <c r="I47" s="167" t="s">
        <v>88</v>
      </c>
      <c r="J47" s="167" t="s">
        <v>95</v>
      </c>
      <c r="K47" s="167" t="s">
        <v>76</v>
      </c>
      <c r="L47" s="167" t="s">
        <v>77</v>
      </c>
      <c r="M47" s="167" t="s">
        <v>89</v>
      </c>
      <c r="N47" s="3">
        <v>2021</v>
      </c>
      <c r="O47" s="14"/>
      <c r="P47" s="14"/>
      <c r="Q47" s="14"/>
      <c r="R47" s="14"/>
      <c r="S47" s="14"/>
      <c r="T47" s="103">
        <f>SUM(P48:S48)</f>
        <v>88</v>
      </c>
      <c r="U47" s="123">
        <f>+AI47</f>
        <v>0.56050955414012738</v>
      </c>
      <c r="V47" s="510"/>
      <c r="W47" s="129"/>
      <c r="AA47">
        <v>45</v>
      </c>
      <c r="AB47">
        <v>61</v>
      </c>
      <c r="AC47">
        <f t="shared" si="1"/>
        <v>0.73770491803278693</v>
      </c>
      <c r="AD47" s="515">
        <v>43</v>
      </c>
      <c r="AE47" s="515">
        <f>AD29+AD32</f>
        <v>96</v>
      </c>
      <c r="AF47">
        <f t="shared" si="2"/>
        <v>0.44791666666666669</v>
      </c>
      <c r="AG47">
        <f>+AA47+AD47</f>
        <v>88</v>
      </c>
      <c r="AH47">
        <f>+AB47+AE47</f>
        <v>157</v>
      </c>
      <c r="AI47">
        <f t="shared" ref="AI47" si="10">+AG47/AH47</f>
        <v>0.56050955414012738</v>
      </c>
      <c r="AL47" t="s">
        <v>475</v>
      </c>
    </row>
    <row r="48" spans="2:38" ht="24.95" customHeight="1" thickBot="1" x14ac:dyDescent="0.3">
      <c r="B48" s="169"/>
      <c r="C48" s="118"/>
      <c r="D48" s="118"/>
      <c r="E48" s="120"/>
      <c r="F48" s="121"/>
      <c r="G48" s="79"/>
      <c r="H48" s="80"/>
      <c r="I48" s="170"/>
      <c r="J48" s="170"/>
      <c r="K48" s="170"/>
      <c r="L48" s="170"/>
      <c r="M48" s="170"/>
      <c r="N48" s="98" t="s">
        <v>145</v>
      </c>
      <c r="O48" s="99"/>
      <c r="P48" s="14">
        <f>+AA47</f>
        <v>45</v>
      </c>
      <c r="Q48" s="14">
        <f>+AD47</f>
        <v>43</v>
      </c>
      <c r="R48" s="14"/>
      <c r="S48" s="14"/>
      <c r="T48" s="104"/>
      <c r="U48" s="124"/>
      <c r="V48" s="511"/>
      <c r="W48" s="130"/>
      <c r="AD48" s="515"/>
      <c r="AE48" s="515"/>
    </row>
    <row r="49" spans="2:31" ht="24.95" customHeight="1" thickBot="1" x14ac:dyDescent="0.3">
      <c r="B49" s="164"/>
      <c r="C49" s="119"/>
      <c r="D49" s="119"/>
      <c r="E49" s="53"/>
      <c r="F49" s="55"/>
      <c r="G49" s="81"/>
      <c r="H49" s="82"/>
      <c r="I49" s="172"/>
      <c r="J49" s="172"/>
      <c r="K49" s="172"/>
      <c r="L49" s="172"/>
      <c r="M49" s="172"/>
      <c r="N49" s="139" t="s">
        <v>146</v>
      </c>
      <c r="O49" s="521"/>
      <c r="P49" s="516">
        <f>+AC47</f>
        <v>0.73770491803278693</v>
      </c>
      <c r="Q49" s="516">
        <f>+AF47</f>
        <v>0.44791666666666669</v>
      </c>
      <c r="R49" s="14"/>
      <c r="S49" s="14"/>
      <c r="T49" s="105"/>
      <c r="U49" s="125"/>
      <c r="V49" s="513"/>
      <c r="W49" s="131"/>
      <c r="AD49" s="515"/>
      <c r="AE49" s="515"/>
    </row>
    <row r="51" spans="2:31" x14ac:dyDescent="0.25">
      <c r="O51" s="522" t="s">
        <v>476</v>
      </c>
      <c r="V51" s="523" t="s">
        <v>477</v>
      </c>
    </row>
  </sheetData>
  <mergeCells count="211">
    <mergeCell ref="V47:V49"/>
    <mergeCell ref="W47:W49"/>
    <mergeCell ref="N48:O48"/>
    <mergeCell ref="N49:O49"/>
    <mergeCell ref="J47:J49"/>
    <mergeCell ref="K47:K49"/>
    <mergeCell ref="L47:L49"/>
    <mergeCell ref="M47:M49"/>
    <mergeCell ref="T47:T49"/>
    <mergeCell ref="U47:U49"/>
    <mergeCell ref="V44:V46"/>
    <mergeCell ref="W44:W46"/>
    <mergeCell ref="N45:O45"/>
    <mergeCell ref="N46:O46"/>
    <mergeCell ref="B47:B49"/>
    <mergeCell ref="C47:C49"/>
    <mergeCell ref="D47:D49"/>
    <mergeCell ref="E47:F49"/>
    <mergeCell ref="G47:H49"/>
    <mergeCell ref="I47:I49"/>
    <mergeCell ref="J44:J46"/>
    <mergeCell ref="K44:K46"/>
    <mergeCell ref="L44:L46"/>
    <mergeCell ref="M44:M46"/>
    <mergeCell ref="T44:T46"/>
    <mergeCell ref="U44:U46"/>
    <mergeCell ref="V41:V43"/>
    <mergeCell ref="W41:W43"/>
    <mergeCell ref="N42:O42"/>
    <mergeCell ref="N43:O43"/>
    <mergeCell ref="B44:B46"/>
    <mergeCell ref="C44:C46"/>
    <mergeCell ref="D44:D46"/>
    <mergeCell ref="E44:F46"/>
    <mergeCell ref="G44:H46"/>
    <mergeCell ref="I44:I46"/>
    <mergeCell ref="J41:J43"/>
    <mergeCell ref="K41:K43"/>
    <mergeCell ref="L41:L43"/>
    <mergeCell ref="M41:M43"/>
    <mergeCell ref="T41:T43"/>
    <mergeCell ref="U41:U43"/>
    <mergeCell ref="V38:V40"/>
    <mergeCell ref="W38:W40"/>
    <mergeCell ref="N39:O39"/>
    <mergeCell ref="N40:O40"/>
    <mergeCell ref="B41:B43"/>
    <mergeCell ref="C41:C43"/>
    <mergeCell ref="D41:D43"/>
    <mergeCell ref="E41:F43"/>
    <mergeCell ref="G41:H43"/>
    <mergeCell ref="I41:I43"/>
    <mergeCell ref="J38:J40"/>
    <mergeCell ref="K38:K40"/>
    <mergeCell ref="L38:L40"/>
    <mergeCell ref="M38:M40"/>
    <mergeCell ref="T38:T40"/>
    <mergeCell ref="U38:U40"/>
    <mergeCell ref="B38:B40"/>
    <mergeCell ref="C38:C40"/>
    <mergeCell ref="D38:D40"/>
    <mergeCell ref="E38:F40"/>
    <mergeCell ref="G38:H40"/>
    <mergeCell ref="I38:I40"/>
    <mergeCell ref="L35:L37"/>
    <mergeCell ref="M35:M37"/>
    <mergeCell ref="T35:T37"/>
    <mergeCell ref="U35:U37"/>
    <mergeCell ref="V35:V37"/>
    <mergeCell ref="W35:W37"/>
    <mergeCell ref="N36:O36"/>
    <mergeCell ref="N37:O37"/>
    <mergeCell ref="D35:D37"/>
    <mergeCell ref="E35:F37"/>
    <mergeCell ref="G35:H37"/>
    <mergeCell ref="I35:I37"/>
    <mergeCell ref="J35:J37"/>
    <mergeCell ref="K35:K37"/>
    <mergeCell ref="L32:L34"/>
    <mergeCell ref="M32:M34"/>
    <mergeCell ref="T32:T34"/>
    <mergeCell ref="U32:U34"/>
    <mergeCell ref="V32:V34"/>
    <mergeCell ref="W32:W34"/>
    <mergeCell ref="N33:O33"/>
    <mergeCell ref="N34:O34"/>
    <mergeCell ref="V29:V31"/>
    <mergeCell ref="W29:W31"/>
    <mergeCell ref="N30:O30"/>
    <mergeCell ref="N31:O31"/>
    <mergeCell ref="D32:D34"/>
    <mergeCell ref="E32:F34"/>
    <mergeCell ref="G32:H34"/>
    <mergeCell ref="I32:I34"/>
    <mergeCell ref="J32:J34"/>
    <mergeCell ref="K32:K34"/>
    <mergeCell ref="J29:J31"/>
    <mergeCell ref="K29:K31"/>
    <mergeCell ref="L29:L31"/>
    <mergeCell ref="M29:M31"/>
    <mergeCell ref="T29:T31"/>
    <mergeCell ref="U29:U31"/>
    <mergeCell ref="V26:V28"/>
    <mergeCell ref="W26:W28"/>
    <mergeCell ref="N27:O27"/>
    <mergeCell ref="N28:O28"/>
    <mergeCell ref="B29:B37"/>
    <mergeCell ref="C29:C37"/>
    <mergeCell ref="D29:D31"/>
    <mergeCell ref="E29:F31"/>
    <mergeCell ref="G29:H31"/>
    <mergeCell ref="I29:I31"/>
    <mergeCell ref="J26:J28"/>
    <mergeCell ref="K26:K28"/>
    <mergeCell ref="L26:L28"/>
    <mergeCell ref="M26:M28"/>
    <mergeCell ref="T26:T28"/>
    <mergeCell ref="U26:U28"/>
    <mergeCell ref="B26:B28"/>
    <mergeCell ref="C26:C28"/>
    <mergeCell ref="D26:D28"/>
    <mergeCell ref="E26:F28"/>
    <mergeCell ref="G26:H28"/>
    <mergeCell ref="I26:I28"/>
    <mergeCell ref="L23:L25"/>
    <mergeCell ref="M23:M25"/>
    <mergeCell ref="T23:T25"/>
    <mergeCell ref="U23:U25"/>
    <mergeCell ref="V23:V25"/>
    <mergeCell ref="W23:W25"/>
    <mergeCell ref="N24:O24"/>
    <mergeCell ref="N25:O25"/>
    <mergeCell ref="D23:D25"/>
    <mergeCell ref="E23:F25"/>
    <mergeCell ref="G23:H25"/>
    <mergeCell ref="I23:I25"/>
    <mergeCell ref="J23:J25"/>
    <mergeCell ref="K23:K25"/>
    <mergeCell ref="M20:M22"/>
    <mergeCell ref="T20:T22"/>
    <mergeCell ref="U20:U22"/>
    <mergeCell ref="V20:V22"/>
    <mergeCell ref="W20:W22"/>
    <mergeCell ref="N21:O21"/>
    <mergeCell ref="N22:O22"/>
    <mergeCell ref="AG19:AI19"/>
    <mergeCell ref="B20:B25"/>
    <mergeCell ref="C20:C25"/>
    <mergeCell ref="D20:D22"/>
    <mergeCell ref="E20:F22"/>
    <mergeCell ref="G20:H22"/>
    <mergeCell ref="I20:I22"/>
    <mergeCell ref="J20:J22"/>
    <mergeCell ref="K20:K22"/>
    <mergeCell ref="L20:L22"/>
    <mergeCell ref="R18:R19"/>
    <mergeCell ref="S18:S19"/>
    <mergeCell ref="T18:T19"/>
    <mergeCell ref="U18:U19"/>
    <mergeCell ref="AA19:AC19"/>
    <mergeCell ref="AD19:AF19"/>
    <mergeCell ref="I17:I19"/>
    <mergeCell ref="J17:J19"/>
    <mergeCell ref="K17:K19"/>
    <mergeCell ref="L17:L19"/>
    <mergeCell ref="M17:M19"/>
    <mergeCell ref="T17:U17"/>
    <mergeCell ref="N18:N19"/>
    <mergeCell ref="O18:O19"/>
    <mergeCell ref="P18:P19"/>
    <mergeCell ref="Q18:Q19"/>
    <mergeCell ref="B16:M16"/>
    <mergeCell ref="N16:O17"/>
    <mergeCell ref="P16:S17"/>
    <mergeCell ref="T16:U16"/>
    <mergeCell ref="V16:W16"/>
    <mergeCell ref="B17:B19"/>
    <mergeCell ref="C17:C19"/>
    <mergeCell ref="D17:D19"/>
    <mergeCell ref="E17:F19"/>
    <mergeCell ref="G17:H19"/>
    <mergeCell ref="B14:M14"/>
    <mergeCell ref="N14:W14"/>
    <mergeCell ref="C15:D15"/>
    <mergeCell ref="F15:G15"/>
    <mergeCell ref="I15:M15"/>
    <mergeCell ref="N15:O15"/>
    <mergeCell ref="P15:R15"/>
    <mergeCell ref="T15:W15"/>
    <mergeCell ref="F12:I12"/>
    <mergeCell ref="K12:T12"/>
    <mergeCell ref="C13:E13"/>
    <mergeCell ref="F13:I13"/>
    <mergeCell ref="K13:T13"/>
    <mergeCell ref="U13:W13"/>
    <mergeCell ref="B9:W9"/>
    <mergeCell ref="B10:E10"/>
    <mergeCell ref="F10:I10"/>
    <mergeCell ref="J10:T10"/>
    <mergeCell ref="U10:W10"/>
    <mergeCell ref="C11:E11"/>
    <mergeCell ref="F11:I11"/>
    <mergeCell ref="K11:T11"/>
    <mergeCell ref="U11:W12"/>
    <mergeCell ref="C12:E12"/>
    <mergeCell ref="B4:W4"/>
    <mergeCell ref="C8:D8"/>
    <mergeCell ref="F8:G8"/>
    <mergeCell ref="I8:O8"/>
    <mergeCell ref="P8:S8"/>
    <mergeCell ref="T8:W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Indicadores IJA</vt:lpstr>
      <vt:lpstr>INDICADORES JT</vt:lpstr>
      <vt:lpstr>INDICADORES J.O.</vt:lpstr>
      <vt:lpstr>'Indicadores IJA'!Área_de_impresión</vt:lpstr>
      <vt:lpstr>'Indicadores IJA'!Títulos_a_imprimir</vt:lpstr>
    </vt:vector>
  </TitlesOfParts>
  <Company>PJEM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 Jesus Loyola Martínez</dc:creator>
  <cp:lastModifiedBy>obruno</cp:lastModifiedBy>
  <cp:lastPrinted>2022-07-15T20:54:52Z</cp:lastPrinted>
  <dcterms:created xsi:type="dcterms:W3CDTF">2021-10-14T16:35:11Z</dcterms:created>
  <dcterms:modified xsi:type="dcterms:W3CDTF">2022-08-18T17:44:38Z</dcterms:modified>
</cp:coreProperties>
</file>