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19\I- INFO ANUAL\4 DISCIPLINA FINANCIERA\"/>
    </mc:Choice>
  </mc:AlternateContent>
  <bookViews>
    <workbookView xWindow="0" yWindow="0" windowWidth="19200" windowHeight="10305"/>
  </bookViews>
  <sheets>
    <sheet name="Hoja1" sheetId="1" r:id="rId1"/>
  </sheets>
  <definedNames>
    <definedName name="_xlnm.Print_Area" localSheetId="0">Hoja1!$B$3:$H$34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D24" i="1"/>
  <c r="C24" i="1"/>
  <c r="E22" i="1"/>
  <c r="D22" i="1"/>
  <c r="D19" i="1" s="1"/>
  <c r="E21" i="1"/>
  <c r="E19" i="1" s="1"/>
  <c r="D21" i="1"/>
  <c r="H19" i="1"/>
  <c r="G19" i="1"/>
  <c r="F19" i="1"/>
  <c r="C19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E8" i="1" s="1"/>
  <c r="D10" i="1"/>
  <c r="C10" i="1"/>
  <c r="G9" i="1"/>
  <c r="G8" i="1" s="1"/>
  <c r="G30" i="1" s="1"/>
  <c r="F9" i="1"/>
  <c r="F8" i="1" s="1"/>
  <c r="F30" i="1" s="1"/>
  <c r="E9" i="1"/>
  <c r="D9" i="1"/>
  <c r="C9" i="1"/>
  <c r="C8" i="1" s="1"/>
  <c r="C30" i="1" s="1"/>
  <c r="H8" i="1"/>
  <c r="H30" i="1" s="1"/>
  <c r="D8" i="1"/>
  <c r="D30" i="1" s="1"/>
  <c r="E30" i="1" l="1"/>
</calcChain>
</file>

<file path=xl/sharedStrings.xml><?xml version="1.0" encoding="utf-8"?>
<sst xmlns="http://schemas.openxmlformats.org/spreadsheetml/2006/main" count="34" uniqueCount="26">
  <si>
    <t>Formato 7 d) Resultados de Egresos - LDF</t>
  </si>
  <si>
    <t>TRIBUNAL SUPERIOR DE JUSTICIA, GOBIERNO DEL ESTADO DE MORELOS</t>
  </si>
  <si>
    <t>Resultados de Egresos - LDF</t>
  </si>
  <si>
    <t>(PESOS)</t>
  </si>
  <si>
    <t>Concepto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</si>
  <si>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</si>
  <si>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©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</si>
  <si>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</si>
  <si>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</si>
  <si>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</si>
  <si>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</si>
  <si>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</si>
  <si>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</si>
  <si>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</si>
  <si>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</si>
  <si>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</si>
  <si>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</si>
  <si>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</si>
  <si>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</si>
  <si>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</si>
  <si>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</si>
  <si>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</si>
  <si>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</si>
  <si>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del Resultado de Egresos (3=1+2)</t>
    </r>
  </si>
  <si>
    <r>
      <rPr>
        <vertAlign val="superscript"/>
        <sz val="8"/>
        <rFont val="Arial"/>
        <family val="2"/>
      </rPr>
      <t>1.</t>
    </r>
    <r>
      <rPr>
        <sz val="8"/>
        <rFont val="Arial"/>
        <family val="2"/>
      </rPr>
      <t xml:space="preserve"> Los importes corresponden a los egresos totales devengados.</t>
    </r>
  </si>
  <si>
    <r>
      <t>2.</t>
    </r>
    <r>
      <rPr>
        <sz val="8"/>
        <rFont val="Arial"/>
        <family val="2"/>
      </rPr>
      <t xml:space="preserve"> 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</si>
</sst>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/>
    </xf>
    <xf numFmtId="43" fontId="5" fillId="0" borderId="5" xfId="0" applyNumberFormat="1" applyFont="1" applyBorder="1" applyAlignment="1">
      <alignment horizontal="justify" vertical="center"/>
    </xf>
    <xf numFmtId="0" fontId="7" fillId="0" borderId="11" xfId="0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4"/>
  <sheetViews>
    <sheetView tabSelected="1" workbookViewId="0">
      <selection activeCell="B3" sqref="B3:H34"/>
    </sheetView>
  </sheetViews>
  <sheetFormatPr baseColWidth="10" defaultRowHeight="15" x14ac:dyDescent="0.25"/>
  <cols>
    <col min="2" max="2" width="52.42578125" customWidth="1"/>
    <col min="3" max="8" width="12.7109375" customWidth="1"/>
  </cols>
  <sheetData>
    <row r="2" spans="2:8" ht="21.75" thickBot="1" x14ac:dyDescent="0.3">
      <c r="B2" s="14" t="s">
        <v>0</v>
      </c>
      <c r="C2" s="14"/>
      <c r="D2" s="14"/>
      <c r="E2" s="14"/>
      <c r="F2" s="14"/>
      <c r="G2" s="14"/>
      <c r="H2" s="14"/>
    </row>
    <row r="3" spans="2:8" x14ac:dyDescent="0.25">
      <c r="B3" s="15" t="s">
        <v>1</v>
      </c>
      <c r="C3" s="16"/>
      <c r="D3" s="16"/>
      <c r="E3" s="16"/>
      <c r="F3" s="16"/>
      <c r="G3" s="16"/>
      <c r="H3" s="17"/>
    </row>
    <row r="4" spans="2:8" x14ac:dyDescent="0.25">
      <c r="B4" s="18" t="s">
        <v>2</v>
      </c>
      <c r="C4" s="19"/>
      <c r="D4" s="19"/>
      <c r="E4" s="19"/>
      <c r="F4" s="19"/>
      <c r="G4" s="19"/>
      <c r="H4" s="20"/>
    </row>
    <row r="5" spans="2:8" ht="15.75" thickBot="1" x14ac:dyDescent="0.3">
      <c r="B5" s="21" t="s">
        <v>3</v>
      </c>
      <c r="C5" s="22"/>
      <c r="D5" s="22"/>
      <c r="E5" s="22"/>
      <c r="F5" s="22"/>
      <c r="G5" s="22"/>
      <c r="H5" s="23"/>
    </row>
    <row r="6" spans="2:8" ht="17.25" x14ac:dyDescent="0.25">
      <c r="B6" s="15" t="s">
        <v>4</v>
      </c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2" t="s">
        <v>10</v>
      </c>
    </row>
    <row r="7" spans="2:8" ht="15.75" thickBot="1" x14ac:dyDescent="0.3">
      <c r="B7" s="21"/>
      <c r="C7" s="3">
        <v>2013</v>
      </c>
      <c r="D7" s="3">
        <v>2014</v>
      </c>
      <c r="E7" s="3">
        <v>2015</v>
      </c>
      <c r="F7" s="3">
        <v>2016</v>
      </c>
      <c r="G7" s="3">
        <v>2017</v>
      </c>
      <c r="H7" s="4">
        <v>2018</v>
      </c>
    </row>
    <row r="8" spans="2:8" x14ac:dyDescent="0.25">
      <c r="B8" s="5" t="s">
        <v>11</v>
      </c>
      <c r="C8" s="6">
        <f>SUM(C9:C17)</f>
        <v>530179137</v>
      </c>
      <c r="D8" s="6">
        <f>SUM(D9:D17)</f>
        <v>523084982</v>
      </c>
      <c r="E8" s="6">
        <f>SUM(E9:E17)</f>
        <v>545858004</v>
      </c>
      <c r="F8" s="6">
        <f>SUM(F9:F17)</f>
        <v>543378674</v>
      </c>
      <c r="G8" s="6">
        <f>SUM(G9:G17)</f>
        <v>573789916</v>
      </c>
      <c r="H8" s="6">
        <f t="shared" ref="H8" si="0">SUM(H9:H17)</f>
        <v>597000000</v>
      </c>
    </row>
    <row r="9" spans="2:8" x14ac:dyDescent="0.25">
      <c r="B9" s="7" t="s">
        <v>12</v>
      </c>
      <c r="C9" s="8">
        <f>ROUND(373867633.48,0)</f>
        <v>373867633</v>
      </c>
      <c r="D9" s="8">
        <f>ROUND(404880884.08,0)</f>
        <v>404880884</v>
      </c>
      <c r="E9" s="8">
        <f>ROUND(437273462.99,0)</f>
        <v>437273463</v>
      </c>
      <c r="F9" s="8">
        <f>ROUND(425251958.4,0)</f>
        <v>425251958</v>
      </c>
      <c r="G9" s="8">
        <f>ROUND(435444945.99,0)</f>
        <v>435444946</v>
      </c>
      <c r="H9" s="8">
        <v>439000000</v>
      </c>
    </row>
    <row r="10" spans="2:8" x14ac:dyDescent="0.25">
      <c r="B10" s="7" t="s">
        <v>13</v>
      </c>
      <c r="C10" s="8">
        <f>ROUND(16127044.58,0)</f>
        <v>16127045</v>
      </c>
      <c r="D10" s="8">
        <f>ROUND(9239939.97,0)</f>
        <v>9239940</v>
      </c>
      <c r="E10" s="8">
        <f>ROUND(10588878.39,0)</f>
        <v>10588878</v>
      </c>
      <c r="F10" s="8">
        <f>ROUND(9255395.5,0)</f>
        <v>9255396</v>
      </c>
      <c r="G10" s="8">
        <f>ROUND(12966690.07,0)</f>
        <v>12966690</v>
      </c>
      <c r="H10" s="8">
        <v>14000000</v>
      </c>
    </row>
    <row r="11" spans="2:8" x14ac:dyDescent="0.25">
      <c r="B11" s="7" t="s">
        <v>14</v>
      </c>
      <c r="C11" s="8">
        <f>ROUND(31185489.56-0.07,0)</f>
        <v>31185489</v>
      </c>
      <c r="D11" s="8">
        <f>ROUND(30129419.21,0)</f>
        <v>30129419</v>
      </c>
      <c r="E11" s="8">
        <f>ROUND(23469389.42,0)</f>
        <v>23469389</v>
      </c>
      <c r="F11" s="8">
        <f>ROUND(22632308.3,0)</f>
        <v>22632308</v>
      </c>
      <c r="G11" s="8">
        <f>ROUND(38216626.27,0)</f>
        <v>38216626</v>
      </c>
      <c r="H11" s="8">
        <v>36000000</v>
      </c>
    </row>
    <row r="12" spans="2:8" x14ac:dyDescent="0.25">
      <c r="B12" s="7" t="s">
        <v>15</v>
      </c>
      <c r="C12" s="8">
        <f>ROUND(58441505.6,0)</f>
        <v>58441506</v>
      </c>
      <c r="D12" s="8">
        <f>ROUND(62650522.72,0)</f>
        <v>62650523</v>
      </c>
      <c r="E12" s="8">
        <f>ROUND(71525256.26,0)</f>
        <v>71525256</v>
      </c>
      <c r="F12" s="8">
        <f>ROUND(83426537.3,0)</f>
        <v>83426537</v>
      </c>
      <c r="G12" s="8">
        <f>ROUND(85299741.38,0)</f>
        <v>85299741</v>
      </c>
      <c r="H12" s="8">
        <v>107000000</v>
      </c>
    </row>
    <row r="13" spans="2:8" x14ac:dyDescent="0.25">
      <c r="B13" s="7" t="s">
        <v>16</v>
      </c>
      <c r="C13" s="8">
        <f>ROUND(43941614.77,0)</f>
        <v>43941615</v>
      </c>
      <c r="D13" s="8">
        <f>ROUND(12955905.8,0)</f>
        <v>12955906</v>
      </c>
      <c r="E13" s="8">
        <f>ROUND(720696.84,0)</f>
        <v>720697</v>
      </c>
      <c r="F13" s="8">
        <f>ROUND(2812475.3,0)</f>
        <v>2812475</v>
      </c>
      <c r="G13" s="8">
        <f>ROUND(1861912.95,0)</f>
        <v>1861913</v>
      </c>
      <c r="H13" s="8">
        <v>1000000</v>
      </c>
    </row>
    <row r="14" spans="2:8" x14ac:dyDescent="0.25">
      <c r="B14" s="7" t="s">
        <v>17</v>
      </c>
      <c r="C14" s="8">
        <f>ROUND(6615848.7,0)</f>
        <v>6615849</v>
      </c>
      <c r="D14" s="8">
        <f>ROUND(3228310.3,0)</f>
        <v>3228310</v>
      </c>
      <c r="E14" s="8">
        <f>ROUND(2280320.76,0)</f>
        <v>2280321</v>
      </c>
      <c r="F14" s="8">
        <v>0</v>
      </c>
      <c r="G14" s="8">
        <v>0</v>
      </c>
      <c r="H14" s="8">
        <v>0</v>
      </c>
    </row>
    <row r="15" spans="2:8" x14ac:dyDescent="0.25">
      <c r="B15" s="7" t="s">
        <v>18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8" x14ac:dyDescent="0.25">
      <c r="B16" s="7" t="s">
        <v>19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x14ac:dyDescent="0.25">
      <c r="B17" s="7" t="s">
        <v>20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8" x14ac:dyDescent="0.25">
      <c r="B18" s="7"/>
      <c r="C18" s="9"/>
      <c r="D18" s="9"/>
      <c r="E18" s="9"/>
      <c r="F18" s="9"/>
      <c r="G18" s="9"/>
      <c r="H18" s="9"/>
    </row>
    <row r="19" spans="2:8" x14ac:dyDescent="0.25">
      <c r="B19" s="5" t="s">
        <v>21</v>
      </c>
      <c r="C19" s="6">
        <f>SUM(C20:C28)</f>
        <v>2550366</v>
      </c>
      <c r="D19" s="6">
        <f>SUM(D20:D28)</f>
        <v>7243422</v>
      </c>
      <c r="E19" s="6">
        <f>SUM(E20:E28)</f>
        <v>6707858</v>
      </c>
      <c r="F19" s="6">
        <f>SUM(F20:F28)</f>
        <v>3213244</v>
      </c>
      <c r="G19" s="6">
        <f t="shared" ref="G19:H19" si="1">SUM(G20:G28)</f>
        <v>0</v>
      </c>
      <c r="H19" s="6">
        <f t="shared" si="1"/>
        <v>0</v>
      </c>
    </row>
    <row r="20" spans="2:8" x14ac:dyDescent="0.25">
      <c r="B20" s="7" t="s">
        <v>12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2:8" x14ac:dyDescent="0.25">
      <c r="B21" s="7" t="s">
        <v>13</v>
      </c>
      <c r="C21" s="8">
        <v>0</v>
      </c>
      <c r="D21" s="8">
        <f>ROUND(112126.2,0)</f>
        <v>112126</v>
      </c>
      <c r="E21" s="8">
        <f>ROUND(108818.36,0)</f>
        <v>108818</v>
      </c>
      <c r="F21" s="8">
        <v>0</v>
      </c>
      <c r="G21" s="8">
        <v>0</v>
      </c>
      <c r="H21" s="8">
        <v>0</v>
      </c>
    </row>
    <row r="22" spans="2:8" x14ac:dyDescent="0.25">
      <c r="B22" s="7" t="s">
        <v>14</v>
      </c>
      <c r="C22" s="8">
        <v>0</v>
      </c>
      <c r="D22" s="8">
        <f>ROUND(2775305.15,0)</f>
        <v>2775305</v>
      </c>
      <c r="E22" s="8">
        <f>ROUND(1502921.99,0)</f>
        <v>1502922</v>
      </c>
      <c r="F22" s="8">
        <v>1499960</v>
      </c>
      <c r="G22" s="8">
        <v>0</v>
      </c>
      <c r="H22" s="8">
        <v>0</v>
      </c>
    </row>
    <row r="23" spans="2:8" x14ac:dyDescent="0.25">
      <c r="B23" s="7" t="s">
        <v>15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2:8" x14ac:dyDescent="0.25">
      <c r="B24" s="7" t="s">
        <v>16</v>
      </c>
      <c r="C24" s="8">
        <f>ROUND(2550366.51-0.02,0)</f>
        <v>2550366</v>
      </c>
      <c r="D24" s="8">
        <f>ROUND(4355991.12,0)</f>
        <v>4355991</v>
      </c>
      <c r="E24" s="8">
        <f>ROUND(5096118.47,0)</f>
        <v>5096118</v>
      </c>
      <c r="F24" s="8">
        <f>ROUND(1713284.33,0)</f>
        <v>1713284</v>
      </c>
      <c r="G24" s="8">
        <v>0</v>
      </c>
      <c r="H24" s="8">
        <v>0</v>
      </c>
    </row>
    <row r="25" spans="2:8" x14ac:dyDescent="0.25">
      <c r="B25" s="7" t="s">
        <v>17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8" x14ac:dyDescent="0.25">
      <c r="B26" s="7" t="s">
        <v>18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2:8" x14ac:dyDescent="0.25">
      <c r="B27" s="7" t="s">
        <v>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2:8" x14ac:dyDescent="0.25">
      <c r="B28" s="7" t="s">
        <v>20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2:8" x14ac:dyDescent="0.25">
      <c r="B29" s="7"/>
      <c r="C29" s="9"/>
      <c r="D29" s="9"/>
      <c r="E29" s="9"/>
      <c r="F29" s="9"/>
      <c r="G29" s="9"/>
      <c r="H29" s="9"/>
    </row>
    <row r="30" spans="2:8" x14ac:dyDescent="0.25">
      <c r="B30" s="5" t="s">
        <v>23</v>
      </c>
      <c r="C30" s="6">
        <f>+C8+C19</f>
        <v>532729503</v>
      </c>
      <c r="D30" s="6">
        <f>+D8+D19</f>
        <v>530328404</v>
      </c>
      <c r="E30" s="6">
        <f>+E8+E19</f>
        <v>552565862</v>
      </c>
      <c r="F30" s="6">
        <f>+F8+F19</f>
        <v>546591918</v>
      </c>
      <c r="G30" s="6">
        <f t="shared" ref="G30:H30" si="2">+G8+G19</f>
        <v>573789916</v>
      </c>
      <c r="H30" s="6">
        <f t="shared" si="2"/>
        <v>597000000</v>
      </c>
    </row>
    <row r="31" spans="2:8" ht="15.75" thickBot="1" x14ac:dyDescent="0.3">
      <c r="B31" s="10"/>
      <c r="C31" s="11"/>
      <c r="D31" s="11"/>
      <c r="E31" s="11"/>
      <c r="F31" s="11"/>
      <c r="G31" s="11"/>
      <c r="H31" s="11"/>
    </row>
    <row r="33" spans="2:8" x14ac:dyDescent="0.25">
      <c r="B33" s="13" t="s">
        <v>24</v>
      </c>
      <c r="C33" s="13"/>
      <c r="D33" s="13"/>
      <c r="E33" s="13"/>
      <c r="F33" s="13"/>
      <c r="G33" s="13"/>
      <c r="H33" s="13"/>
    </row>
    <row r="34" spans="2:8" x14ac:dyDescent="0.25">
      <c r="B34" s="12" t="s">
        <v>25</v>
      </c>
      <c r="C34" s="13"/>
      <c r="D34" s="13"/>
      <c r="E34" s="13"/>
      <c r="F34" s="13"/>
      <c r="G34" s="13"/>
      <c r="H34" s="13"/>
    </row>
  </sheetData>
  <mergeCells count="7">
    <mergeCell ref="B34:H34"/>
    <mergeCell ref="B2:H2"/>
    <mergeCell ref="B3:H3"/>
    <mergeCell ref="B4:H4"/>
    <mergeCell ref="B5:H5"/>
    <mergeCell ref="B6:B7"/>
    <mergeCell ref="B33:H33"/>
  </mergeCells>
  <dataValidations count="1">
    <dataValidation type="decimal" allowBlank="1" showInputMessage="1" showErrorMessage="1" sqref="H20:H28 C20:F28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55118110236220474" header="0.31496062992125984" footer="0.31496062992125984"/>
  <pageSetup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2022-03-31T19:45:57Z</cp:lastPrinted>
  <dcterms:created xsi:type="dcterms:W3CDTF">2021-04-28T20:50:52Z</dcterms:created>
  <dcterms:modified xsi:type="dcterms:W3CDTF">2022-03-31T19:47:23Z</dcterms:modified>
</cp:coreProperties>
</file>